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80" windowWidth="16335" windowHeight="8745" tabRatio="1000" activeTab="14"/>
  </bookViews>
  <sheets>
    <sheet name="RESUMEN" sheetId="1" r:id="rId1"/>
    <sheet name="META 1" sheetId="2" r:id="rId2"/>
    <sheet name="META 2" sheetId="3" r:id="rId3"/>
    <sheet name="META 3" sheetId="4" r:id="rId4"/>
    <sheet name="META 4" sheetId="5" r:id="rId5"/>
    <sheet name="META 5" sheetId="6" r:id="rId6"/>
    <sheet name="META 6" sheetId="7" r:id="rId7"/>
    <sheet name="META 7" sheetId="8" r:id="rId8"/>
    <sheet name="META 8" sheetId="9" r:id="rId9"/>
    <sheet name="META 9" sheetId="10" r:id="rId10"/>
    <sheet name="META 10" sheetId="11" r:id="rId11"/>
    <sheet name="META 11" sheetId="12" r:id="rId12"/>
    <sheet name="Hoja1" sheetId="13" state="hidden" r:id="rId13"/>
    <sheet name="META 12" sheetId="14" r:id="rId14"/>
    <sheet name="META 13" sheetId="15" r:id="rId15"/>
    <sheet name="Meta Corte Hosp" sheetId="16" state="hidden" r:id="rId16"/>
  </sheets>
  <externalReferences>
    <externalReference r:id="rId19"/>
    <externalReference r:id="rId20"/>
    <externalReference r:id="rId21"/>
  </externalReferences>
  <definedNames/>
  <calcPr fullCalcOnLoad="1"/>
</workbook>
</file>

<file path=xl/sharedStrings.xml><?xml version="1.0" encoding="utf-8"?>
<sst xmlns="http://schemas.openxmlformats.org/spreadsheetml/2006/main" count="1041" uniqueCount="191">
  <si>
    <t>COMUNA</t>
  </si>
  <si>
    <t>ESTABLECIMIENTO</t>
  </si>
  <si>
    <t>META 1: COBERTURA EXAMEN DE MEDICINA PREVENTIVA (EMP), EN HOMBRES DE 20 A 44 AÑOS</t>
  </si>
  <si>
    <t>NUMERADOR</t>
  </si>
  <si>
    <t>DENOMINADOR</t>
  </si>
  <si>
    <t>Nº Examen de Medicina Preventiva (EMP) realizado en población masculina de 20 a 44 años</t>
  </si>
  <si>
    <t>Población masculina de 20 a 44 años bajo control en programa de salud cardiovascular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</si>
  <si>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</si>
  <si>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</si>
  <si>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</si>
  <si>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</si>
  <si>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</si>
  <si>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</si>
  <si>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</si>
  <si>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</si>
  <si>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SEPBRE</t>
  </si>
  <si>
    <t>OCTBRE</t>
  </si>
  <si>
    <t>NOVBRE</t>
  </si>
  <si>
    <t>DICBRE</t>
  </si>
  <si>
    <t>TOTAL</t>
  </si>
  <si>
    <t>A JUNIO</t>
  </si>
  <si>
    <t>Ingresos de población masculina al PSCV de 20 y 44 años</t>
  </si>
  <si>
    <t>Egresos de población masculina al PSCV de 20 y 44 años</t>
  </si>
  <si>
    <t>A AGOSTO</t>
  </si>
  <si>
    <t>A DICBRE</t>
  </si>
  <si>
    <t>A OCTBRE</t>
  </si>
  <si>
    <t>META 2: COBERTURA EXAMEN DE MEDICINA PREVENTIVA (EMP), EN MUJERES DE 45 A 64 AÑOS</t>
  </si>
  <si>
    <t>Nº Examen de Medicina Preventiva (EMP) realizado en población femenina de 45 a 64 años</t>
  </si>
  <si>
    <t>Población femenina de 45 a 64 años bajo control en Programa Salud Cardiovascular</t>
  </si>
  <si>
    <t>Ingresos de población femenina al PSCV de 45 y 65 años</t>
  </si>
  <si>
    <t>Egresos de población Femenina al PSCV de 45 a 65 años</t>
  </si>
  <si>
    <t>N° de adultos de 65 y más años con Examen de Medicina Preventiva</t>
  </si>
  <si>
    <t>META 3: COBERTURA EXAMEN DE MEDICINA PREVENTIVA (EMPAM) EN PERSONAS DE 65 AÑOS Y MÁS</t>
  </si>
  <si>
    <t>META 4: INGRESO PRECOZ A CONTROL DE EMBARAZO</t>
  </si>
  <si>
    <t>Nº de mujeres embarazadas ingresadas antes de las 14 semanas a control</t>
  </si>
  <si>
    <t>Total de mujeres embarazadas ingresadas a control</t>
  </si>
  <si>
    <t>META 5: PROPORCIÓN DE MENORES DE 20 AÑOS CON ALTA ODONTOLÓGICA TOTAL</t>
  </si>
  <si>
    <t>Nº de altas odontológicas totales en población menor de 20 años</t>
  </si>
  <si>
    <t>META 6: GESTION DE RECLAMOS EN APS</t>
  </si>
  <si>
    <t>Nº total de reclamos respondidos con solución dentro de los plazos legales establecidos (15 días hábiles)</t>
  </si>
  <si>
    <t>Nº total de reclamos</t>
  </si>
  <si>
    <t>META 7: COBERTURA DE ATENCION DE DIABETES MELLITUS TIPO 2 EN PERSONAS DE 15 Y MÁS AÑOS</t>
  </si>
  <si>
    <t>Nº de personas con diabetes mellitus 2 bajo control de 15 y más años</t>
  </si>
  <si>
    <t>Ingresos de personas con diabetes a PSCV de 15 y más años</t>
  </si>
  <si>
    <t>Egresos de personas diabéticas del PSCV de 15 y más años</t>
  </si>
  <si>
    <t>META 8: COBERTURA DE HIPERTENSION ARTERIAL EN PERSONAS DE 15 AÑOS Y MAS</t>
  </si>
  <si>
    <t>Ingresos de personas con hipertensión a PSCV de 15 y más años</t>
  </si>
  <si>
    <t>Egresos de personas hipertensas del PSCV de 15 y más años</t>
  </si>
  <si>
    <t>META 10: TASA DE VISITA DOMICILIARIA INTEGRAL</t>
  </si>
  <si>
    <t>Nº de visitas domiciliarias integrales realizadas</t>
  </si>
  <si>
    <t>META 9: COBERTURA DE EVALUACIÓN DEL DESARROLLO PSICOMOTOR DE NIÑOS Y NIÑAS DE 12 A 23 MESES BAJO CONTROL</t>
  </si>
  <si>
    <t>Niños y niñas 12 a 23 con Evaluación del Desarrollo Psicomotor</t>
  </si>
  <si>
    <t>Niños y Niñas entre 12 a 23 meses bajo control</t>
  </si>
  <si>
    <t>04106-VICUÑA</t>
  </si>
  <si>
    <t>04201-ILLAPEL</t>
  </si>
  <si>
    <t>04203-LOS VILOS</t>
  </si>
  <si>
    <t>04204-SALAMANCA</t>
  </si>
  <si>
    <t>04302-COMBARBALÁ</t>
  </si>
  <si>
    <t>Nº de diabéticos de 15 y más, esperados según prevalencia</t>
  </si>
  <si>
    <t>Nº de Hipertensos de 15 y más, esperados según prevalencia</t>
  </si>
  <si>
    <t>Indicador</t>
  </si>
  <si>
    <t>Resultado</t>
  </si>
  <si>
    <t>Nº de personas con Hipertension Arterial bajo control  de 15 años y mas</t>
  </si>
  <si>
    <t>CUMPLIMIENTO</t>
  </si>
  <si>
    <t>COQUIMBO</t>
  </si>
  <si>
    <t>ILLAPEL</t>
  </si>
  <si>
    <t>LOS VILOS</t>
  </si>
  <si>
    <t>SALAMANCA</t>
  </si>
  <si>
    <t>VICUÑA</t>
  </si>
  <si>
    <t>META 11: COBERTURA DE ATENCIÓN DE ASMA  EN POBLACIÓN INSCRITA Y EPOC EN PERSONAS DE 40 AÑOS Y MÁS</t>
  </si>
  <si>
    <t>Nº de personas con diagnóstico de Asma Bajo Control y de personas con EPOC de 40 años y más bajo control</t>
  </si>
  <si>
    <t>Ingresos de personas con Asma y EPOC de 40 años en Sala IRA-ERA</t>
  </si>
  <si>
    <t>Nº de personas con Asma y EPOC  estimada según prevalencia</t>
  </si>
  <si>
    <t>METAS ANUALES</t>
  </si>
  <si>
    <t>AÑO 2015</t>
  </si>
  <si>
    <t>A MARZO</t>
  </si>
  <si>
    <t>METAS A MARZO</t>
  </si>
  <si>
    <t>Egresos de personas con Asma y EPOC de 40 años en Sala IRA-ERA</t>
  </si>
  <si>
    <t>04103-ANDACOLLO</t>
  </si>
  <si>
    <t>105106-HOSPITAL ANDACOLLO</t>
  </si>
  <si>
    <t>105107-HOSPITAL VICUÑA</t>
  </si>
  <si>
    <t>105103-HOSPITAL ILLAPEL</t>
  </si>
  <si>
    <t>105108-HOSPITAL LOS VILOS</t>
  </si>
  <si>
    <t>105104-HOSPITAL SALAMANCA</t>
  </si>
  <si>
    <t>105105-HOSPITAL COMBARBALA</t>
  </si>
  <si>
    <t>TOTAL HOSPITALES</t>
  </si>
  <si>
    <t>SERVICIO</t>
  </si>
  <si>
    <t>Codigo SS</t>
  </si>
  <si>
    <t>Codigo COM</t>
  </si>
  <si>
    <t>Codigo ESTAB</t>
  </si>
  <si>
    <t>META 1 EMP hombres 20 a 44 años (25%)</t>
  </si>
  <si>
    <t>META 2 EMP mujeres de 45 a 64 años (26%)</t>
  </si>
  <si>
    <t>META 3 EMP 65 y mas años (55%)</t>
  </si>
  <si>
    <t>META 4 control embarazada (87%)</t>
  </si>
  <si>
    <t>META 5 alta odontologica menores de 20 años (24%)</t>
  </si>
  <si>
    <t>META 9 Cobertura de Evaluación del desarrollo Psicomotor de niños/as de 12 a 23 meses bajo control. (94%)</t>
  </si>
  <si>
    <t>META 10 Visita domiciliaria integral (0,22)</t>
  </si>
  <si>
    <t>META 11 Cobertura de Atención de Asma en Población general y EPOC en personas de 40 años y más (22%)</t>
  </si>
  <si>
    <t>META 12 Cobertura de Atención Integral de trastornos mentales en personas de 5 y más años (17%)</t>
  </si>
  <si>
    <t>ANDACOLLO</t>
  </si>
  <si>
    <t>04103</t>
  </si>
  <si>
    <t xml:space="preserve">Hospital Dr. José Arraño (Andacollo)                                                                </t>
  </si>
  <si>
    <t xml:space="preserve">05-106    </t>
  </si>
  <si>
    <t>Combarbalá</t>
  </si>
  <si>
    <t>04302</t>
  </si>
  <si>
    <t xml:space="preserve">Hospital San Juan de Dios (Combarbalá)                                                              </t>
  </si>
  <si>
    <t xml:space="preserve">05-105    </t>
  </si>
  <si>
    <t>04201</t>
  </si>
  <si>
    <t xml:space="preserve">Hospital San Juan de Dios (Illapel)                                                                 </t>
  </si>
  <si>
    <t xml:space="preserve">05-103    </t>
  </si>
  <si>
    <t>04203</t>
  </si>
  <si>
    <t xml:space="preserve">Hospital San Pedro (Los Vilos)                                                                      </t>
  </si>
  <si>
    <t xml:space="preserve">05-108    </t>
  </si>
  <si>
    <t>04204</t>
  </si>
  <si>
    <t xml:space="preserve">Hospital de Salamanca                                                                               </t>
  </si>
  <si>
    <t xml:space="preserve">05-104    </t>
  </si>
  <si>
    <t>04106</t>
  </si>
  <si>
    <t xml:space="preserve">Hospital San Juan de Dios (Vicuña)                                                                  </t>
  </si>
  <si>
    <t xml:space="preserve">05-107    </t>
  </si>
  <si>
    <t>METAS A JUNIO</t>
  </si>
  <si>
    <t>METAS A AGOSTO</t>
  </si>
  <si>
    <t>METAS A OCTUBRE</t>
  </si>
  <si>
    <t>Población masculina de 20 a 44 años beneficiaria FONASA</t>
  </si>
  <si>
    <t>Población masculina de 20 a 44 beneficiaria FONASA, menos población bajo control en Programa Salud Cardiovascular</t>
  </si>
  <si>
    <t>Población femenina de 45 a 64 años beneficiaria FONASA, menos población bajo control en Programa Salud Cardiovascular</t>
  </si>
  <si>
    <t>Población femenina de 45 a 64 años beneficiaria FONASA</t>
  </si>
  <si>
    <t>Población beneficiaria FONASA menor de 20 años</t>
  </si>
  <si>
    <t>Población 15-64 años estimada según prevalencia (población beneficiaria FONASA de 15 a 64 años x 10%)</t>
  </si>
  <si>
    <t>Población 65 y más años estimada según prevalencia (población beneficiaria FONASA de 65 y más años x 25%)</t>
  </si>
  <si>
    <t>Población 15-64 años estimada según prevalencia (población beneficiaria FONASA de 15 a 64 años x 15,7%)</t>
  </si>
  <si>
    <t>Población 65 y más años estimada según prevalencia (población beneficiaria FONASA de 65 y más años x 64,3%)</t>
  </si>
  <si>
    <t>Nº de familias (población beneficiaria FONASA / 4)</t>
  </si>
  <si>
    <t>Población con Asma Bronquial de 3 años y más, estimada según prevalencia (población beneficiaria FONASA de 3 y más años x 10%)</t>
  </si>
  <si>
    <t>Población con EPOC de 40 años y más estimada según prevalencia (población beneficiaria FONASA de 40 y más años x 8%)</t>
  </si>
  <si>
    <t>A DIC 2015</t>
  </si>
  <si>
    <t>Nº de adultos de 65 y más años beneficiaria 2015 FONASA</t>
  </si>
  <si>
    <t xml:space="preserve">META 12: COBERTURA DE ATENCIÓN INTEGRAL A PERSONAS DE 5 AÑOS Y MAS CON TRASTORNOS MENTALES </t>
  </si>
  <si>
    <t>Nº de personas de 5 años y más con trastorno mental bajo control</t>
  </si>
  <si>
    <t>Ingresos de personas con trastorno mental de 5 años y más</t>
  </si>
  <si>
    <t>Egresos de personas con trastorno mental de 5 años y más</t>
  </si>
  <si>
    <t>Nº de personas con trastorno mental estimada según prevalencia de 5 años y más  (población estimada de 5 y más años x 22%)</t>
  </si>
  <si>
    <t xml:space="preserve">TOTAL </t>
  </si>
  <si>
    <t>META 13: COBERTURA DE CONTROL DE SALUD INTEGRAL EN ADOLESCENTES DE 10 14 AÑOS</t>
  </si>
  <si>
    <t xml:space="preserve">Nº de controles  de salud integral, realizados a adolescentes  de 10 a 14 años </t>
  </si>
  <si>
    <t>Población adolescente de 10 a 14 años beneficiaria</t>
  </si>
  <si>
    <t>META 6 gestion de reclamos (97%)</t>
  </si>
  <si>
    <t>META 7 Cobertura DM2 en personas de 15 y mas años                    (55%)</t>
  </si>
  <si>
    <t>META 8 Cobertutra HTA en personas de 15 y mas años              (71%)</t>
  </si>
  <si>
    <t>META 13 Cobertura de Control de salud Integral adolescente de 10 a 14 años             (15%)</t>
  </si>
  <si>
    <t>MINISTERIO DE SALUD</t>
  </si>
  <si>
    <t>SERVICIO DE SALUD COQUIMBO</t>
  </si>
  <si>
    <t>SUBDIRECCION DE GESTION  ASISTENCIAL</t>
  </si>
  <si>
    <t>SUBDEPTO DE ESTADÍSTICA Y GESTIÓN DE LA INFORMACIÓN</t>
  </si>
  <si>
    <t>METAS COMPONENTE ACTIVIDAD GENERAL</t>
  </si>
  <si>
    <t>META Nº1</t>
  </si>
  <si>
    <t>META Nº2</t>
  </si>
  <si>
    <t>META Nº3</t>
  </si>
  <si>
    <t>META Nº4</t>
  </si>
  <si>
    <t>META Nº5</t>
  </si>
  <si>
    <t>META Nº6</t>
  </si>
  <si>
    <t>META Nº7</t>
  </si>
  <si>
    <t>META Nº8</t>
  </si>
  <si>
    <t>META Nº9</t>
  </si>
  <si>
    <t>META Nº10</t>
  </si>
  <si>
    <t>META Nº11</t>
  </si>
  <si>
    <t>META Nº12</t>
  </si>
  <si>
    <t>META Nº13</t>
  </si>
  <si>
    <t xml:space="preserve">EMP hombres 20 a 44 años </t>
  </si>
  <si>
    <t>EMP mujeres de 45 a 64 años</t>
  </si>
  <si>
    <t>EMP 65 y mas años</t>
  </si>
  <si>
    <t xml:space="preserve">Control embarazada </t>
  </si>
  <si>
    <t xml:space="preserve">Alta odontologica menores de 20 años </t>
  </si>
  <si>
    <t>Gestion de reclamos</t>
  </si>
  <si>
    <t xml:space="preserve">Cobertura DM2 en personas de 15 y mas años </t>
  </si>
  <si>
    <t xml:space="preserve">Cobertutra HTA en personas de 15 y mas años </t>
  </si>
  <si>
    <t>Cobertura de Evaluación del desarrollo Psicomotor de niños/as de 12 a 23 meses bajo control</t>
  </si>
  <si>
    <t xml:space="preserve">Visita domiciliaria integral </t>
  </si>
  <si>
    <t>Cobertura de Atención de Asma en Población general y EPOC en personas de 40 años y más</t>
  </si>
  <si>
    <t xml:space="preserve"> Cobertura de Atención Integral de trastornos mentales en personas de 5 y más años </t>
  </si>
  <si>
    <t xml:space="preserve">Cobertura de control de salud integral a adolescentes de 10 a 14 años </t>
  </si>
  <si>
    <t>HOSPITAL ANDACOLLO</t>
  </si>
  <si>
    <t>HOSPITAL VICUÑA</t>
  </si>
  <si>
    <t>HOSPITAL ILLAPEL</t>
  </si>
  <si>
    <t>HOSPITAL LOS VILOS</t>
  </si>
  <si>
    <t>HOSPITAL SALAMANCA</t>
  </si>
  <si>
    <t>HOSPITAL COMBARBALÁ</t>
  </si>
  <si>
    <t>CUMPLIMIENTO GENERAL</t>
  </si>
  <si>
    <t>RESUMEN DE CUMPLIMIENTO DE METAS A JUNIO 2016</t>
  </si>
  <si>
    <t>CORTE A ABRIL</t>
  </si>
  <si>
    <t>CORTE A NOVIEMBRE</t>
  </si>
  <si>
    <t>RESUMEN DE CUMPLIMIENTO DE METAS A DICIEMBRE 2016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</si>
</sst>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_-* #,##0_-;\-* #,##0_-;_-* &quot;-&quot;??_-;_-@_-"/>
    <numFmt numFmtId="173" formatCode="0.0%"/>
    <numFmt numFmtId="174" formatCode="#,##0_ ;\-#,##0\ "/>
    <numFmt numFmtId="175" formatCode="_-* #,##0.0_-;\-* #,##0.0_-;_-* &quot;-&quot;??_-;_-@_-"/>
    <numFmt numFmtId="176" formatCode="0.000%"/>
    <numFmt numFmtId="177" formatCode="0.0"/>
    <numFmt numFmtId="178" formatCode="0.000"/>
    <numFmt numFmtId="179" formatCode="0.0000"/>
    <numFmt numFmtId="180" formatCode="#,##0.0"/>
    <numFmt numFmtId="181" formatCode="_(* #,##0.00_);_(* \(#,##0.00\);_(* &quot;-&quot;??_);_(@_)"/>
    <numFmt numFmtId="182" formatCode="0.00000"/>
    <numFmt numFmtId="183" formatCode="0.0000000"/>
    <numFmt numFmtId="184" formatCode="0.00000000"/>
    <numFmt numFmtId="185" formatCode="0.000000000"/>
    <numFmt numFmtId="186" formatCode="0.000000"/>
  </numFmts>
  <fonts count="9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b/>
      <sz val="12"/>
      <name val="Trebuchet MS"/>
      <family val="2"/>
    </font>
    <font>
      <sz val="11"/>
      <color indexed="8"/>
      <name val="Trebuchet MS"/>
      <family val="2"/>
    </font>
    <font>
      <sz val="10"/>
      <name val="Arial"/>
      <family val="2"/>
    </font>
    <font>
      <b/>
      <sz val="10"/>
      <color indexed="8"/>
      <name val="Verdana"/>
      <family val="2"/>
    </font>
    <font>
      <b/>
      <sz val="11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Verdana"/>
      <family val="2"/>
    </font>
    <font>
      <b/>
      <sz val="11"/>
      <color indexed="63"/>
      <name val="Trebuchet MS"/>
      <family val="2"/>
    </font>
    <font>
      <b/>
      <sz val="11"/>
      <color indexed="10"/>
      <name val="Trebuchet MS"/>
      <family val="2"/>
    </font>
    <font>
      <sz val="8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10"/>
      <name val="Verdana"/>
      <family val="2"/>
    </font>
    <font>
      <sz val="8"/>
      <color indexed="9"/>
      <name val="Calibri"/>
      <family val="2"/>
    </font>
    <font>
      <sz val="11"/>
      <color indexed="8"/>
      <name val="Verdana"/>
      <family val="2"/>
    </font>
    <font>
      <sz val="10"/>
      <color indexed="9"/>
      <name val="Verdana"/>
      <family val="2"/>
    </font>
    <font>
      <sz val="8"/>
      <color indexed="9"/>
      <name val="Verdana"/>
      <family val="2"/>
    </font>
    <font>
      <b/>
      <sz val="11"/>
      <color indexed="8"/>
      <name val="Verdana"/>
      <family val="2"/>
    </font>
    <font>
      <sz val="9"/>
      <color indexed="9"/>
      <name val="Verdana"/>
      <family val="2"/>
    </font>
    <font>
      <b/>
      <sz val="11"/>
      <color indexed="9"/>
      <name val="Verdana"/>
      <family val="2"/>
    </font>
    <font>
      <b/>
      <sz val="11"/>
      <color indexed="43"/>
      <name val="Verdana"/>
      <family val="2"/>
    </font>
    <font>
      <b/>
      <sz val="9"/>
      <color indexed="43"/>
      <name val="Verdana"/>
      <family val="2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b/>
      <sz val="9"/>
      <color indexed="9"/>
      <name val="Verdana"/>
      <family val="2"/>
    </font>
    <font>
      <b/>
      <sz val="10"/>
      <color indexed="43"/>
      <name val="Verdana"/>
      <family val="2"/>
    </font>
    <font>
      <sz val="14"/>
      <color indexed="9"/>
      <name val="Calibri"/>
      <family val="2"/>
    </font>
    <font>
      <sz val="22"/>
      <color indexed="9"/>
      <name val="Calibri"/>
      <family val="2"/>
    </font>
    <font>
      <sz val="22"/>
      <color indexed="9"/>
      <name val="Verdana"/>
      <family val="2"/>
    </font>
    <font>
      <sz val="14"/>
      <color indexed="9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Verdana"/>
      <family val="2"/>
    </font>
    <font>
      <b/>
      <sz val="11"/>
      <color theme="1" tint="0.15000000596046448"/>
      <name val="Trebuchet MS"/>
      <family val="2"/>
    </font>
    <font>
      <b/>
      <sz val="11"/>
      <color rgb="FFFF0000"/>
      <name val="Trebuchet MS"/>
      <family val="2"/>
    </font>
    <font>
      <sz val="8"/>
      <color theme="1"/>
      <name val="Calibri"/>
      <family val="2"/>
    </font>
    <font>
      <b/>
      <sz val="10"/>
      <color theme="1"/>
      <name val="Verdana"/>
      <family val="2"/>
    </font>
    <font>
      <b/>
      <sz val="10"/>
      <color rgb="FFFF0000"/>
      <name val="Verdana"/>
      <family val="2"/>
    </font>
    <font>
      <sz val="8"/>
      <color rgb="FFFFFFFF"/>
      <name val="Calibri"/>
      <family val="2"/>
    </font>
    <font>
      <sz val="11"/>
      <color theme="1"/>
      <name val="Verdana"/>
      <family val="2"/>
    </font>
    <font>
      <sz val="10"/>
      <color rgb="FFFFFFFF"/>
      <name val="Verdana"/>
      <family val="2"/>
    </font>
    <font>
      <sz val="8"/>
      <color rgb="FFFFFFFF"/>
      <name val="Verdana"/>
      <family val="2"/>
    </font>
    <font>
      <b/>
      <sz val="11"/>
      <color theme="1"/>
      <name val="Verdana"/>
      <family val="2"/>
    </font>
    <font>
      <sz val="9"/>
      <color theme="0"/>
      <name val="Verdana"/>
      <family val="2"/>
    </font>
    <font>
      <b/>
      <sz val="11"/>
      <color theme="0"/>
      <name val="Verdana"/>
      <family val="2"/>
    </font>
    <font>
      <b/>
      <sz val="11"/>
      <color theme="2" tint="-0.09996999800205231"/>
      <name val="Verdana"/>
      <family val="2"/>
    </font>
    <font>
      <b/>
      <sz val="9"/>
      <color theme="2" tint="-0.09996999800205231"/>
      <name val="Verdana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b/>
      <sz val="10"/>
      <color theme="2" tint="-0.09996999800205231"/>
      <name val="Verdana"/>
      <family val="2"/>
    </font>
    <font>
      <b/>
      <sz val="9"/>
      <color theme="0"/>
      <name val="Verdana"/>
      <family val="2"/>
    </font>
    <font>
      <sz val="14"/>
      <color rgb="FFFFFFFF"/>
      <name val="Calibri"/>
      <family val="2"/>
    </font>
    <font>
      <sz val="22"/>
      <color rgb="FFFFFFFF"/>
      <name val="Calibri"/>
      <family val="2"/>
    </font>
    <font>
      <sz val="22"/>
      <color rgb="FFFFFFFF"/>
      <name val="Verdana"/>
      <family val="2"/>
    </font>
    <font>
      <sz val="14"/>
      <color rgb="FFFFFFFF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0FFC1"/>
        <bgColor indexed="64"/>
      </patternFill>
    </fill>
    <fill>
      <patternFill patternType="solid">
        <fgColor theme="7" tint="-0.24997000396251678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EBEBEB"/>
      </left>
      <right style="medium">
        <color rgb="FFEBEBEB"/>
      </right>
      <top style="medium">
        <color rgb="FFEBEBEB"/>
      </top>
      <bottom style="medium">
        <color rgb="FFEBEBEB"/>
      </bottom>
    </border>
    <border>
      <left style="medium">
        <color rgb="FFEBEBEB"/>
      </left>
      <right/>
      <top style="medium">
        <color rgb="FFEBEBEB"/>
      </top>
      <bottom style="medium">
        <color rgb="FFEBEBEB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medium">
        <color rgb="FFEBEBEB"/>
      </right>
      <top style="medium">
        <color rgb="FFEBEBEB"/>
      </top>
      <bottom style="medium">
        <color rgb="FFEBEBEB"/>
      </bottom>
    </border>
    <border>
      <left/>
      <right/>
      <top/>
      <bottom style="medium">
        <color theme="0"/>
      </bottom>
    </border>
    <border>
      <left>
        <color indexed="63"/>
      </left>
      <right>
        <color indexed="63"/>
      </right>
      <top style="medium">
        <color theme="0"/>
      </top>
      <bottom style="medium">
        <color theme="0"/>
      </bottom>
    </border>
    <border>
      <left/>
      <right/>
      <top style="medium">
        <color theme="0"/>
      </top>
      <bottom/>
    </border>
    <border>
      <left/>
      <right style="medium">
        <color theme="0"/>
      </right>
      <top style="medium">
        <color theme="0"/>
      </top>
      <bottom style="medium">
        <color theme="0"/>
      </bottom>
    </border>
    <border>
      <left style="medium">
        <color rgb="FFEBEBEB"/>
      </left>
      <right style="medium">
        <color rgb="FFEBEBEB"/>
      </right>
      <top/>
      <bottom style="medium">
        <color rgb="FFEBEBEB"/>
      </bottom>
    </border>
    <border>
      <left style="medium">
        <color rgb="FFEBEBEB"/>
      </left>
      <right/>
      <top/>
      <bottom style="medium">
        <color rgb="FFEBEBEB"/>
      </bottom>
    </border>
    <border>
      <left/>
      <right/>
      <top/>
      <bottom style="medium">
        <color rgb="FFEBEBEB"/>
      </bottom>
    </border>
    <border>
      <left/>
      <right style="medium">
        <color rgb="FFEBEBEB"/>
      </right>
      <top/>
      <bottom style="medium">
        <color rgb="FFEBEBEB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 style="thin">
        <color theme="0"/>
      </left>
      <right style="thin">
        <color theme="0"/>
      </right>
      <top>
        <color indexed="63"/>
      </top>
      <bottom/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ck">
        <color theme="0"/>
      </right>
      <top style="thick">
        <color theme="0"/>
      </top>
      <bottom/>
    </border>
    <border>
      <left>
        <color indexed="63"/>
      </left>
      <right style="thick">
        <color theme="0"/>
      </right>
      <top/>
      <bottom/>
    </border>
    <border>
      <left>
        <color indexed="63"/>
      </left>
      <right style="thick">
        <color theme="0"/>
      </right>
      <top/>
      <bottom style="thick">
        <color theme="0"/>
      </bottom>
    </border>
    <border>
      <left style="medium">
        <color theme="0"/>
      </left>
      <right style="medium">
        <color theme="0"/>
      </right>
      <top style="medium">
        <color theme="0"/>
      </top>
      <bottom/>
    </border>
    <border>
      <left style="medium">
        <color theme="0"/>
      </left>
      <right style="medium">
        <color theme="0"/>
      </right>
      <top/>
      <bottom/>
    </border>
    <border>
      <left style="medium">
        <color theme="0"/>
      </left>
      <right style="medium">
        <color theme="0"/>
      </right>
      <top/>
      <bottom style="medium">
        <color theme="0"/>
      </bottom>
    </border>
    <border>
      <left style="medium">
        <color theme="0"/>
      </left>
      <right/>
      <top/>
      <bottom style="medium">
        <color theme="0"/>
      </bottom>
    </border>
    <border>
      <left/>
      <right style="medium">
        <color theme="0"/>
      </right>
      <top/>
      <bottom style="medium">
        <color theme="0"/>
      </bottom>
    </border>
    <border>
      <left style="medium">
        <color rgb="FFEBEBEB"/>
      </left>
      <right style="medium">
        <color rgb="FFEBEBEB"/>
      </right>
      <top style="medium">
        <color rgb="FFFFFFFF"/>
      </top>
      <bottom/>
    </border>
    <border>
      <left style="medium">
        <color rgb="FFEBEBEB"/>
      </left>
      <right style="medium">
        <color rgb="FFEBEBEB"/>
      </right>
      <top/>
      <bottom/>
    </border>
    <border>
      <left style="medium">
        <color theme="0"/>
      </left>
      <right/>
      <top style="medium">
        <color theme="0"/>
      </top>
      <bottom/>
    </border>
    <border>
      <left style="medium">
        <color theme="0"/>
      </left>
      <right/>
      <top/>
      <bottom/>
    </border>
    <border>
      <left/>
      <right style="medium">
        <color theme="0"/>
      </right>
      <top style="medium">
        <color theme="0"/>
      </top>
      <bottom/>
    </border>
    <border>
      <left/>
      <right style="medium">
        <color theme="0"/>
      </right>
      <top/>
      <bottom/>
    </border>
    <border>
      <left style="thick">
        <color theme="0"/>
      </left>
      <right/>
      <top style="thick">
        <color theme="0"/>
      </top>
      <bottom style="thick">
        <color theme="0"/>
      </bottom>
    </border>
    <border>
      <left/>
      <right/>
      <top style="thick">
        <color theme="0"/>
      </top>
      <bottom style="thick">
        <color theme="0"/>
      </bottom>
    </border>
    <border>
      <left/>
      <right style="thick">
        <color theme="0"/>
      </right>
      <top style="thick">
        <color theme="0"/>
      </top>
      <bottom style="thick">
        <color theme="0"/>
      </bottom>
    </border>
    <border>
      <left style="thick">
        <color theme="0"/>
      </left>
      <right style="thick">
        <color theme="0"/>
      </right>
      <top style="thick">
        <color theme="0"/>
      </top>
      <bottom/>
    </border>
    <border>
      <left style="thick">
        <color theme="0"/>
      </left>
      <right style="thick">
        <color theme="0"/>
      </right>
      <top/>
      <bottom/>
    </border>
    <border>
      <left style="thick">
        <color theme="0"/>
      </left>
      <right style="thick">
        <color theme="0"/>
      </right>
      <top/>
      <bottom style="thick">
        <color theme="0"/>
      </bottom>
    </border>
    <border>
      <left style="medium">
        <color rgb="FFEBEBEB"/>
      </left>
      <right/>
      <top/>
      <bottom/>
    </border>
    <border>
      <left/>
      <right/>
      <top style="medium">
        <color rgb="FFEBEBEB"/>
      </top>
      <bottom/>
    </border>
    <border>
      <left style="thick">
        <color theme="0"/>
      </left>
      <right/>
      <top/>
      <bottom/>
    </border>
    <border>
      <left style="thick">
        <color theme="0"/>
      </left>
      <right/>
      <top/>
      <bottom style="thick">
        <color theme="0"/>
      </bottom>
    </border>
    <border>
      <left/>
      <right/>
      <top/>
      <bottom style="thick">
        <color theme="0"/>
      </bottom>
    </border>
    <border>
      <left style="thick">
        <color theme="0"/>
      </left>
      <right/>
      <top style="thick">
        <color theme="0"/>
      </top>
      <bottom/>
    </border>
    <border>
      <left/>
      <right/>
      <top style="thick">
        <color theme="0"/>
      </top>
      <bottom/>
    </border>
    <border>
      <left style="thick">
        <color theme="0"/>
      </left>
      <right style="thick">
        <color theme="0"/>
      </right>
      <top style="medium">
        <color theme="0"/>
      </top>
      <bottom>
        <color indexed="63"/>
      </bottom>
    </border>
    <border>
      <left style="thick">
        <color theme="0"/>
      </left>
      <right style="medium">
        <color theme="0"/>
      </right>
      <top style="medium">
        <color theme="0"/>
      </top>
      <bottom>
        <color indexed="63"/>
      </bottom>
    </border>
    <border>
      <left style="thick">
        <color theme="0"/>
      </left>
      <right style="medium">
        <color theme="0"/>
      </right>
      <top>
        <color indexed="63"/>
      </top>
      <bottom style="thick">
        <color theme="0"/>
      </bottom>
    </border>
    <border>
      <left>
        <color indexed="63"/>
      </left>
      <right style="thick">
        <color theme="0"/>
      </right>
      <top>
        <color indexed="63"/>
      </top>
      <bottom style="medium">
        <color theme="0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1" fillId="21" borderId="5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55" fillId="0" borderId="8" applyNumberFormat="0" applyFill="0" applyAlignment="0" applyProtection="0"/>
    <xf numFmtId="0" fontId="67" fillId="0" borderId="9" applyNumberFormat="0" applyFill="0" applyAlignment="0" applyProtection="0"/>
  </cellStyleXfs>
  <cellXfs count="261">
    <xf numFmtId="0" fontId="0" fillId="0" borderId="0" xfId="0" applyFont="1" applyAlignment="1">
      <alignment/>
    </xf>
    <xf numFmtId="49" fontId="68" fillId="0" borderId="10" xfId="0" applyNumberFormat="1" applyFont="1" applyFill="1" applyBorder="1" applyAlignment="1">
      <alignment horizontal="left" wrapText="1"/>
    </xf>
    <xf numFmtId="0" fontId="68" fillId="0" borderId="10" xfId="0" applyFont="1" applyFill="1" applyBorder="1" applyAlignment="1">
      <alignment horizontal="center" wrapText="1"/>
    </xf>
    <xf numFmtId="0" fontId="68" fillId="0" borderId="11" xfId="0" applyFont="1" applyFill="1" applyBorder="1" applyAlignment="1">
      <alignment horizontal="center" wrapText="1"/>
    </xf>
    <xf numFmtId="0" fontId="68" fillId="33" borderId="10" xfId="0" applyFont="1" applyFill="1" applyBorder="1" applyAlignment="1">
      <alignment horizontal="center" wrapText="1"/>
    </xf>
    <xf numFmtId="0" fontId="68" fillId="33" borderId="11" xfId="0" applyFont="1" applyFill="1" applyBorder="1" applyAlignment="1">
      <alignment horizontal="center" wrapText="1"/>
    </xf>
    <xf numFmtId="0" fontId="68" fillId="34" borderId="11" xfId="0" applyFont="1" applyFill="1" applyBorder="1" applyAlignment="1">
      <alignment horizontal="center" wrapText="1"/>
    </xf>
    <xf numFmtId="172" fontId="2" fillId="8" borderId="11" xfId="48" applyNumberFormat="1" applyFont="1" applyFill="1" applyBorder="1" applyAlignment="1">
      <alignment horizontal="center" wrapText="1"/>
    </xf>
    <xf numFmtId="172" fontId="0" fillId="0" borderId="0" xfId="0" applyNumberFormat="1" applyAlignment="1">
      <alignment/>
    </xf>
    <xf numFmtId="172" fontId="68" fillId="33" borderId="10" xfId="48" applyNumberFormat="1" applyFont="1" applyFill="1" applyBorder="1" applyAlignment="1">
      <alignment horizontal="center" wrapText="1"/>
    </xf>
    <xf numFmtId="0" fontId="4" fillId="0" borderId="0" xfId="0" applyFont="1" applyFill="1" applyBorder="1" applyAlignment="1" applyProtection="1">
      <alignment/>
      <protection/>
    </xf>
    <xf numFmtId="0" fontId="4" fillId="35" borderId="0" xfId="0" applyFont="1" applyFill="1" applyBorder="1" applyAlignment="1" applyProtection="1">
      <alignment/>
      <protection/>
    </xf>
    <xf numFmtId="9" fontId="69" fillId="6" borderId="12" xfId="0" applyNumberFormat="1" applyFont="1" applyFill="1" applyBorder="1" applyAlignment="1">
      <alignment horizontal="center" vertical="center" wrapText="1"/>
    </xf>
    <xf numFmtId="9" fontId="70" fillId="6" borderId="12" xfId="0" applyNumberFormat="1" applyFont="1" applyFill="1" applyBorder="1" applyAlignment="1">
      <alignment horizontal="center" vertical="center" wrapText="1"/>
    </xf>
    <xf numFmtId="0" fontId="71" fillId="0" borderId="0" xfId="0" applyFont="1" applyAlignment="1">
      <alignment/>
    </xf>
    <xf numFmtId="172" fontId="0" fillId="0" borderId="0" xfId="48" applyNumberFormat="1" applyFont="1" applyAlignment="1">
      <alignment/>
    </xf>
    <xf numFmtId="172" fontId="68" fillId="34" borderId="11" xfId="48" applyNumberFormat="1" applyFont="1" applyFill="1" applyBorder="1" applyAlignment="1">
      <alignment horizontal="center" wrapText="1"/>
    </xf>
    <xf numFmtId="172" fontId="68" fillId="0" borderId="11" xfId="48" applyNumberFormat="1" applyFont="1" applyFill="1" applyBorder="1" applyAlignment="1">
      <alignment horizontal="center" wrapText="1"/>
    </xf>
    <xf numFmtId="172" fontId="68" fillId="0" borderId="10" xfId="48" applyNumberFormat="1" applyFont="1" applyFill="1" applyBorder="1" applyAlignment="1">
      <alignment horizontal="center" wrapText="1"/>
    </xf>
    <xf numFmtId="172" fontId="68" fillId="34" borderId="10" xfId="48" applyNumberFormat="1" applyFont="1" applyFill="1" applyBorder="1" applyAlignment="1">
      <alignment horizontal="center" wrapText="1"/>
    </xf>
    <xf numFmtId="172" fontId="0" fillId="0" borderId="0" xfId="48" applyNumberFormat="1" applyFont="1" applyAlignment="1">
      <alignment/>
    </xf>
    <xf numFmtId="172" fontId="6" fillId="0" borderId="10" xfId="48" applyNumberFormat="1" applyFont="1" applyFill="1" applyBorder="1" applyAlignment="1">
      <alignment horizontal="center" wrapText="1"/>
    </xf>
    <xf numFmtId="0" fontId="30" fillId="36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31" fillId="34" borderId="12" xfId="57" applyFont="1" applyFill="1" applyBorder="1" applyAlignment="1" applyProtection="1">
      <alignment vertical="center"/>
      <protection/>
    </xf>
    <xf numFmtId="0" fontId="31" fillId="34" borderId="12" xfId="56" applyFont="1" applyFill="1" applyBorder="1" applyAlignment="1" applyProtection="1">
      <alignment horizontal="center" vertical="center"/>
      <protection/>
    </xf>
    <xf numFmtId="0" fontId="31" fillId="34" borderId="12" xfId="0" applyFont="1" applyFill="1" applyBorder="1" applyAlignment="1" applyProtection="1">
      <alignment vertical="center"/>
      <protection/>
    </xf>
    <xf numFmtId="0" fontId="31" fillId="0" borderId="12" xfId="0" applyFont="1" applyBorder="1" applyAlignment="1">
      <alignment/>
    </xf>
    <xf numFmtId="10" fontId="31" fillId="37" borderId="12" xfId="61" applyNumberFormat="1" applyFont="1" applyFill="1" applyBorder="1" applyAlignment="1" applyProtection="1">
      <alignment horizontal="center" vertical="center"/>
      <protection/>
    </xf>
    <xf numFmtId="173" fontId="0" fillId="37" borderId="12" xfId="0" applyNumberFormat="1" applyFont="1" applyFill="1" applyBorder="1" applyAlignment="1">
      <alignment horizontal="center"/>
    </xf>
    <xf numFmtId="0" fontId="31" fillId="34" borderId="12" xfId="0" applyFont="1" applyFill="1" applyBorder="1" applyAlignment="1" applyProtection="1">
      <alignment horizontal="center" vertical="center"/>
      <protection/>
    </xf>
    <xf numFmtId="173" fontId="31" fillId="37" borderId="12" xfId="0" applyNumberFormat="1" applyFont="1" applyFill="1" applyBorder="1" applyAlignment="1">
      <alignment horizontal="center"/>
    </xf>
    <xf numFmtId="0" fontId="31" fillId="34" borderId="12" xfId="0" applyFont="1" applyFill="1" applyBorder="1" applyAlignment="1" applyProtection="1">
      <alignment horizontal="left" vertical="center"/>
      <protection/>
    </xf>
    <xf numFmtId="2" fontId="31" fillId="37" borderId="12" xfId="0" applyNumberFormat="1" applyFont="1" applyFill="1" applyBorder="1" applyAlignment="1" applyProtection="1">
      <alignment horizontal="center"/>
      <protection/>
    </xf>
    <xf numFmtId="173" fontId="31" fillId="37" borderId="12" xfId="51" applyNumberFormat="1" applyFont="1" applyFill="1" applyBorder="1" applyAlignment="1" applyProtection="1">
      <alignment horizontal="right" vertical="center" wrapText="1"/>
      <protection/>
    </xf>
    <xf numFmtId="0" fontId="0" fillId="34" borderId="0" xfId="0" applyFont="1" applyFill="1" applyAlignment="1">
      <alignment/>
    </xf>
    <xf numFmtId="10" fontId="31" fillId="37" borderId="12" xfId="51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/>
      <protection/>
    </xf>
    <xf numFmtId="0" fontId="31" fillId="34" borderId="13" xfId="57" applyFont="1" applyFill="1" applyBorder="1" applyAlignment="1" applyProtection="1">
      <alignment vertical="center"/>
      <protection/>
    </xf>
    <xf numFmtId="0" fontId="31" fillId="34" borderId="13" xfId="56" applyFont="1" applyFill="1" applyBorder="1" applyAlignment="1" applyProtection="1">
      <alignment horizontal="center" vertical="center"/>
      <protection/>
    </xf>
    <xf numFmtId="0" fontId="31" fillId="34" borderId="13" xfId="0" applyFont="1" applyFill="1" applyBorder="1" applyAlignment="1">
      <alignment wrapText="1"/>
    </xf>
    <xf numFmtId="0" fontId="31" fillId="34" borderId="13" xfId="0" applyFont="1" applyFill="1" applyBorder="1" applyAlignment="1" applyProtection="1">
      <alignment vertical="center"/>
      <protection/>
    </xf>
    <xf numFmtId="0" fontId="31" fillId="0" borderId="13" xfId="0" applyFont="1" applyBorder="1" applyAlignment="1">
      <alignment/>
    </xf>
    <xf numFmtId="10" fontId="31" fillId="37" borderId="13" xfId="61" applyNumberFormat="1" applyFont="1" applyFill="1" applyBorder="1" applyAlignment="1" applyProtection="1">
      <alignment horizontal="center" vertical="center"/>
      <protection/>
    </xf>
    <xf numFmtId="173" fontId="0" fillId="37" borderId="13" xfId="0" applyNumberFormat="1" applyFont="1" applyFill="1" applyBorder="1" applyAlignment="1">
      <alignment horizontal="center"/>
    </xf>
    <xf numFmtId="9" fontId="31" fillId="37" borderId="13" xfId="0" applyNumberFormat="1" applyFont="1" applyFill="1" applyBorder="1" applyAlignment="1" applyProtection="1">
      <alignment horizontal="right" vertical="center" wrapText="1"/>
      <protection/>
    </xf>
    <xf numFmtId="2" fontId="31" fillId="37" borderId="13" xfId="0" applyNumberFormat="1" applyFont="1" applyFill="1" applyBorder="1" applyAlignment="1" applyProtection="1">
      <alignment horizontal="center"/>
      <protection/>
    </xf>
    <xf numFmtId="173" fontId="31" fillId="37" borderId="13" xfId="51" applyNumberFormat="1" applyFont="1" applyFill="1" applyBorder="1" applyAlignment="1" applyProtection="1">
      <alignment horizontal="right" vertical="center" wrapText="1"/>
      <protection/>
    </xf>
    <xf numFmtId="0" fontId="30" fillId="36" borderId="12" xfId="0" applyFont="1" applyFill="1" applyBorder="1" applyAlignment="1">
      <alignment vertical="center" wrapText="1"/>
    </xf>
    <xf numFmtId="0" fontId="30" fillId="36" borderId="12" xfId="0" applyFont="1" applyFill="1" applyBorder="1" applyAlignment="1">
      <alignment horizontal="left" vertical="center" wrapText="1"/>
    </xf>
    <xf numFmtId="171" fontId="30" fillId="36" borderId="12" xfId="50" applyFont="1" applyFill="1" applyBorder="1" applyAlignment="1">
      <alignment horizontal="center" vertical="center" wrapText="1"/>
    </xf>
    <xf numFmtId="0" fontId="30" fillId="36" borderId="13" xfId="0" applyFont="1" applyFill="1" applyBorder="1" applyAlignment="1">
      <alignment horizontal="center" vertical="center" wrapText="1"/>
    </xf>
    <xf numFmtId="0" fontId="30" fillId="36" borderId="13" xfId="0" applyFont="1" applyFill="1" applyBorder="1" applyAlignment="1">
      <alignment vertical="center" wrapText="1"/>
    </xf>
    <xf numFmtId="0" fontId="30" fillId="36" borderId="13" xfId="0" applyFont="1" applyFill="1" applyBorder="1" applyAlignment="1">
      <alignment horizontal="left" vertical="center" wrapText="1"/>
    </xf>
    <xf numFmtId="9" fontId="31" fillId="37" borderId="13" xfId="60" applyFont="1" applyFill="1" applyBorder="1" applyAlignment="1">
      <alignment horizontal="center" vertical="center" wrapText="1"/>
    </xf>
    <xf numFmtId="9" fontId="31" fillId="37" borderId="12" xfId="60" applyFont="1" applyFill="1" applyBorder="1" applyAlignment="1">
      <alignment horizontal="center" vertical="center" wrapText="1"/>
    </xf>
    <xf numFmtId="9" fontId="0" fillId="37" borderId="13" xfId="60" applyFont="1" applyFill="1" applyBorder="1" applyAlignment="1">
      <alignment horizontal="right" vertical="center" wrapText="1"/>
    </xf>
    <xf numFmtId="9" fontId="31" fillId="37" borderId="13" xfId="60" applyFont="1" applyFill="1" applyBorder="1" applyAlignment="1">
      <alignment horizontal="center" vertical="center"/>
    </xf>
    <xf numFmtId="9" fontId="31" fillId="37" borderId="12" xfId="60" applyFont="1" applyFill="1" applyBorder="1" applyAlignment="1">
      <alignment horizontal="center" vertical="center"/>
    </xf>
    <xf numFmtId="9" fontId="31" fillId="37" borderId="13" xfId="60" applyFont="1" applyFill="1" applyBorder="1" applyAlignment="1" applyProtection="1">
      <alignment horizontal="right" vertical="center" wrapText="1"/>
      <protection/>
    </xf>
    <xf numFmtId="9" fontId="31" fillId="37" borderId="12" xfId="60" applyFont="1" applyFill="1" applyBorder="1" applyAlignment="1" applyProtection="1">
      <alignment horizontal="right" vertical="center" wrapText="1"/>
      <protection/>
    </xf>
    <xf numFmtId="2" fontId="31" fillId="37" borderId="13" xfId="61" applyNumberFormat="1" applyFont="1" applyFill="1" applyBorder="1" applyAlignment="1" applyProtection="1">
      <alignment horizontal="center" vertical="center"/>
      <protection/>
    </xf>
    <xf numFmtId="172" fontId="68" fillId="0" borderId="14" xfId="0" applyNumberFormat="1" applyFont="1" applyFill="1" applyBorder="1" applyAlignment="1">
      <alignment horizontal="left" wrapText="1"/>
    </xf>
    <xf numFmtId="172" fontId="68" fillId="33" borderId="11" xfId="48" applyNumberFormat="1" applyFont="1" applyFill="1" applyBorder="1" applyAlignment="1">
      <alignment horizontal="center" wrapText="1"/>
    </xf>
    <xf numFmtId="0" fontId="68" fillId="0" borderId="0" xfId="0" applyFont="1" applyAlignment="1">
      <alignment horizontal="left" indent="1"/>
    </xf>
    <xf numFmtId="0" fontId="68" fillId="0" borderId="0" xfId="0" applyNumberFormat="1" applyFont="1" applyAlignment="1">
      <alignment/>
    </xf>
    <xf numFmtId="0" fontId="68" fillId="0" borderId="0" xfId="0" applyFont="1" applyFill="1" applyAlignment="1">
      <alignment/>
    </xf>
    <xf numFmtId="0" fontId="68" fillId="0" borderId="0" xfId="0" applyFont="1" applyAlignment="1">
      <alignment/>
    </xf>
    <xf numFmtId="0" fontId="72" fillId="0" borderId="0" xfId="0" applyFont="1" applyFill="1" applyBorder="1" applyAlignment="1">
      <alignment horizontal="left" indent="1"/>
    </xf>
    <xf numFmtId="0" fontId="72" fillId="0" borderId="0" xfId="0" applyFont="1" applyAlignment="1">
      <alignment/>
    </xf>
    <xf numFmtId="0" fontId="72" fillId="0" borderId="0" xfId="0" applyNumberFormat="1" applyFont="1" applyAlignment="1">
      <alignment/>
    </xf>
    <xf numFmtId="0" fontId="72" fillId="0" borderId="0" xfId="0" applyFont="1" applyFill="1" applyAlignment="1">
      <alignment/>
    </xf>
    <xf numFmtId="1" fontId="68" fillId="0" borderId="0" xfId="0" applyNumberFormat="1" applyFont="1" applyAlignment="1">
      <alignment/>
    </xf>
    <xf numFmtId="172" fontId="72" fillId="0" borderId="0" xfId="48" applyNumberFormat="1" applyFont="1" applyAlignment="1">
      <alignment/>
    </xf>
    <xf numFmtId="172" fontId="68" fillId="0" borderId="0" xfId="48" applyNumberFormat="1" applyFont="1" applyAlignment="1">
      <alignment/>
    </xf>
    <xf numFmtId="174" fontId="68" fillId="0" borderId="0" xfId="48" applyNumberFormat="1" applyFont="1" applyAlignment="1">
      <alignment/>
    </xf>
    <xf numFmtId="0" fontId="68" fillId="0" borderId="0" xfId="0" applyFont="1" applyFill="1" applyAlignment="1">
      <alignment horizontal="left" indent="1"/>
    </xf>
    <xf numFmtId="172" fontId="68" fillId="0" borderId="0" xfId="48" applyNumberFormat="1" applyFont="1" applyFill="1" applyAlignment="1">
      <alignment/>
    </xf>
    <xf numFmtId="172" fontId="6" fillId="0" borderId="0" xfId="48" applyNumberFormat="1" applyFont="1" applyAlignment="1">
      <alignment/>
    </xf>
    <xf numFmtId="10" fontId="72" fillId="33" borderId="15" xfId="60" applyNumberFormat="1" applyFont="1" applyFill="1" applyBorder="1" applyAlignment="1">
      <alignment horizontal="left" wrapText="1"/>
    </xf>
    <xf numFmtId="10" fontId="72" fillId="33" borderId="16" xfId="60" applyNumberFormat="1" applyFont="1" applyFill="1" applyBorder="1" applyAlignment="1">
      <alignment horizontal="left" wrapText="1"/>
    </xf>
    <xf numFmtId="10" fontId="72" fillId="33" borderId="17" xfId="60" applyNumberFormat="1" applyFont="1" applyFill="1" applyBorder="1" applyAlignment="1">
      <alignment horizontal="left" wrapText="1"/>
    </xf>
    <xf numFmtId="10" fontId="73" fillId="33" borderId="18" xfId="60" applyNumberFormat="1" applyFont="1" applyFill="1" applyBorder="1" applyAlignment="1">
      <alignment horizontal="left" wrapText="1"/>
    </xf>
    <xf numFmtId="10" fontId="72" fillId="33" borderId="15" xfId="60" applyNumberFormat="1" applyFont="1" applyFill="1" applyBorder="1" applyAlignment="1">
      <alignment horizontal="center" wrapText="1"/>
    </xf>
    <xf numFmtId="2" fontId="72" fillId="33" borderId="15" xfId="60" applyNumberFormat="1" applyFont="1" applyFill="1" applyBorder="1" applyAlignment="1">
      <alignment horizontal="center" wrapText="1"/>
    </xf>
    <xf numFmtId="2" fontId="72" fillId="33" borderId="16" xfId="60" applyNumberFormat="1" applyFont="1" applyFill="1" applyBorder="1" applyAlignment="1">
      <alignment horizontal="center" wrapText="1"/>
    </xf>
    <xf numFmtId="2" fontId="72" fillId="33" borderId="17" xfId="60" applyNumberFormat="1" applyFont="1" applyFill="1" applyBorder="1" applyAlignment="1">
      <alignment horizontal="center" wrapText="1"/>
    </xf>
    <xf numFmtId="173" fontId="72" fillId="33" borderId="15" xfId="60" applyNumberFormat="1" applyFont="1" applyFill="1" applyBorder="1" applyAlignment="1">
      <alignment horizontal="center" wrapText="1"/>
    </xf>
    <xf numFmtId="172" fontId="68" fillId="0" borderId="11" xfId="0" applyNumberFormat="1" applyFont="1" applyFill="1" applyBorder="1" applyAlignment="1">
      <alignment horizontal="center" wrapText="1"/>
    </xf>
    <xf numFmtId="10" fontId="72" fillId="0" borderId="0" xfId="0" applyNumberFormat="1" applyFont="1" applyAlignment="1">
      <alignment horizontal="left" indent="1"/>
    </xf>
    <xf numFmtId="10" fontId="72" fillId="0" borderId="0" xfId="0" applyNumberFormat="1" applyFont="1" applyAlignment="1">
      <alignment/>
    </xf>
    <xf numFmtId="10" fontId="68" fillId="0" borderId="0" xfId="0" applyNumberFormat="1" applyFont="1" applyAlignment="1">
      <alignment horizontal="left" indent="1"/>
    </xf>
    <xf numFmtId="10" fontId="68" fillId="0" borderId="0" xfId="0" applyNumberFormat="1" applyFont="1" applyFill="1" applyAlignment="1">
      <alignment horizontal="left" indent="1"/>
    </xf>
    <xf numFmtId="172" fontId="68" fillId="33" borderId="11" xfId="0" applyNumberFormat="1" applyFont="1" applyFill="1" applyBorder="1" applyAlignment="1">
      <alignment horizontal="center" wrapText="1"/>
    </xf>
    <xf numFmtId="172" fontId="68" fillId="33" borderId="10" xfId="0" applyNumberFormat="1" applyFont="1" applyFill="1" applyBorder="1" applyAlignment="1">
      <alignment horizontal="center" wrapText="1"/>
    </xf>
    <xf numFmtId="172" fontId="72" fillId="0" borderId="14" xfId="0" applyNumberFormat="1" applyFont="1" applyFill="1" applyBorder="1" applyAlignment="1">
      <alignment horizontal="left" wrapText="1"/>
    </xf>
    <xf numFmtId="172" fontId="72" fillId="0" borderId="0" xfId="0" applyNumberFormat="1" applyFont="1" applyAlignment="1">
      <alignment/>
    </xf>
    <xf numFmtId="172" fontId="68" fillId="33" borderId="11" xfId="48" applyNumberFormat="1" applyFont="1" applyFill="1" applyBorder="1" applyAlignment="1">
      <alignment horizontal="right" wrapText="1"/>
    </xf>
    <xf numFmtId="172" fontId="68" fillId="0" borderId="14" xfId="48" applyNumberFormat="1" applyFont="1" applyFill="1" applyBorder="1" applyAlignment="1">
      <alignment horizontal="center" wrapText="1"/>
    </xf>
    <xf numFmtId="172" fontId="0" fillId="0" borderId="0" xfId="48" applyNumberFormat="1" applyFont="1" applyAlignment="1">
      <alignment/>
    </xf>
    <xf numFmtId="0" fontId="74" fillId="38" borderId="19" xfId="0" applyFont="1" applyFill="1" applyBorder="1" applyAlignment="1">
      <alignment horizontal="center" wrapText="1"/>
    </xf>
    <xf numFmtId="172" fontId="74" fillId="38" borderId="19" xfId="48" applyNumberFormat="1" applyFont="1" applyFill="1" applyBorder="1" applyAlignment="1">
      <alignment horizontal="center" wrapText="1"/>
    </xf>
    <xf numFmtId="172" fontId="74" fillId="38" borderId="20" xfId="48" applyNumberFormat="1" applyFont="1" applyFill="1" applyBorder="1" applyAlignment="1">
      <alignment horizontal="center" wrapText="1"/>
    </xf>
    <xf numFmtId="172" fontId="68" fillId="0" borderId="10" xfId="48" applyNumberFormat="1" applyFont="1" applyFill="1" applyBorder="1" applyAlignment="1">
      <alignment horizontal="right" wrapText="1"/>
    </xf>
    <xf numFmtId="0" fontId="75" fillId="0" borderId="0" xfId="0" applyFont="1" applyAlignment="1">
      <alignment/>
    </xf>
    <xf numFmtId="0" fontId="76" fillId="38" borderId="19" xfId="0" applyFont="1" applyFill="1" applyBorder="1" applyAlignment="1">
      <alignment horizontal="center" wrapText="1"/>
    </xf>
    <xf numFmtId="0" fontId="77" fillId="38" borderId="19" xfId="0" applyFont="1" applyFill="1" applyBorder="1" applyAlignment="1">
      <alignment horizontal="center" wrapText="1"/>
    </xf>
    <xf numFmtId="172" fontId="77" fillId="38" borderId="19" xfId="48" applyNumberFormat="1" applyFont="1" applyFill="1" applyBorder="1" applyAlignment="1">
      <alignment horizontal="center" wrapText="1"/>
    </xf>
    <xf numFmtId="174" fontId="68" fillId="0" borderId="0" xfId="48" applyNumberFormat="1" applyFont="1" applyAlignment="1">
      <alignment horizontal="right"/>
    </xf>
    <xf numFmtId="0" fontId="68" fillId="0" borderId="0" xfId="0" applyNumberFormat="1" applyFont="1" applyAlignment="1">
      <alignment horizontal="right"/>
    </xf>
    <xf numFmtId="0" fontId="68" fillId="0" borderId="0" xfId="0" applyFont="1" applyAlignment="1">
      <alignment horizontal="right"/>
    </xf>
    <xf numFmtId="174" fontId="72" fillId="0" borderId="0" xfId="48" applyNumberFormat="1" applyFont="1" applyFill="1" applyAlignment="1">
      <alignment/>
    </xf>
    <xf numFmtId="172" fontId="75" fillId="0" borderId="0" xfId="48" applyNumberFormat="1" applyFont="1" applyAlignment="1">
      <alignment/>
    </xf>
    <xf numFmtId="0" fontId="74" fillId="38" borderId="21" xfId="0" applyFont="1" applyFill="1" applyBorder="1" applyAlignment="1">
      <alignment horizontal="center" vertical="center" wrapText="1"/>
    </xf>
    <xf numFmtId="0" fontId="74" fillId="38" borderId="21" xfId="0" applyFont="1" applyFill="1" applyBorder="1" applyAlignment="1">
      <alignment wrapText="1"/>
    </xf>
    <xf numFmtId="0" fontId="74" fillId="38" borderId="20" xfId="0" applyFont="1" applyFill="1" applyBorder="1" applyAlignment="1">
      <alignment horizontal="center" wrapText="1"/>
    </xf>
    <xf numFmtId="0" fontId="74" fillId="38" borderId="22" xfId="0" applyFont="1" applyFill="1" applyBorder="1" applyAlignment="1">
      <alignment horizontal="center" wrapText="1"/>
    </xf>
    <xf numFmtId="0" fontId="74" fillId="38" borderId="11" xfId="0" applyFont="1" applyFill="1" applyBorder="1" applyAlignment="1">
      <alignment horizontal="center" wrapText="1"/>
    </xf>
    <xf numFmtId="0" fontId="78" fillId="0" borderId="0" xfId="0" applyFont="1" applyAlignment="1">
      <alignment/>
    </xf>
    <xf numFmtId="172" fontId="67" fillId="0" borderId="0" xfId="48" applyNumberFormat="1" applyFont="1" applyAlignment="1">
      <alignment/>
    </xf>
    <xf numFmtId="9" fontId="7" fillId="6" borderId="12" xfId="0" applyNumberFormat="1" applyFont="1" applyFill="1" applyBorder="1" applyAlignment="1">
      <alignment horizontal="center" vertical="center" wrapText="1"/>
    </xf>
    <xf numFmtId="0" fontId="79" fillId="26" borderId="0" xfId="58" applyFont="1" applyFill="1">
      <alignment/>
      <protection/>
    </xf>
    <xf numFmtId="0" fontId="50" fillId="26" borderId="0" xfId="0" applyFont="1" applyFill="1" applyBorder="1" applyAlignment="1">
      <alignment/>
    </xf>
    <xf numFmtId="0" fontId="50" fillId="26" borderId="23" xfId="0" applyFont="1" applyFill="1" applyBorder="1" applyAlignment="1">
      <alignment/>
    </xf>
    <xf numFmtId="0" fontId="0" fillId="17" borderId="0" xfId="0" applyFill="1" applyAlignment="1">
      <alignment/>
    </xf>
    <xf numFmtId="0" fontId="0" fillId="26" borderId="0" xfId="0" applyFill="1" applyBorder="1" applyAlignment="1">
      <alignment/>
    </xf>
    <xf numFmtId="0" fontId="80" fillId="26" borderId="0" xfId="0" applyFont="1" applyFill="1" applyBorder="1" applyAlignment="1">
      <alignment/>
    </xf>
    <xf numFmtId="0" fontId="80" fillId="26" borderId="23" xfId="0" applyFont="1" applyFill="1" applyBorder="1" applyAlignment="1">
      <alignment/>
    </xf>
    <xf numFmtId="0" fontId="81" fillId="26" borderId="24" xfId="0" applyFont="1" applyFill="1" applyBorder="1" applyAlignment="1">
      <alignment/>
    </xf>
    <xf numFmtId="0" fontId="81" fillId="26" borderId="0" xfId="0" applyFont="1" applyFill="1" applyBorder="1" applyAlignment="1">
      <alignment/>
    </xf>
    <xf numFmtId="0" fontId="81" fillId="26" borderId="23" xfId="0" applyFont="1" applyFill="1" applyBorder="1" applyAlignment="1">
      <alignment/>
    </xf>
    <xf numFmtId="0" fontId="82" fillId="26" borderId="25" xfId="0" applyFont="1" applyFill="1" applyBorder="1" applyAlignment="1" applyProtection="1">
      <alignment horizontal="center" vertical="center"/>
      <protection/>
    </xf>
    <xf numFmtId="0" fontId="79" fillId="26" borderId="13" xfId="57" applyFont="1" applyFill="1" applyBorder="1" applyAlignment="1" applyProtection="1">
      <alignment vertical="center"/>
      <protection/>
    </xf>
    <xf numFmtId="10" fontId="83" fillId="0" borderId="12" xfId="0" applyNumberFormat="1" applyFont="1" applyFill="1" applyBorder="1" applyAlignment="1">
      <alignment horizontal="center"/>
    </xf>
    <xf numFmtId="0" fontId="79" fillId="26" borderId="12" xfId="57" applyFont="1" applyFill="1" applyBorder="1" applyAlignment="1" applyProtection="1">
      <alignment vertical="center"/>
      <protection/>
    </xf>
    <xf numFmtId="10" fontId="84" fillId="0" borderId="12" xfId="0" applyNumberFormat="1" applyFont="1" applyFill="1" applyBorder="1" applyAlignment="1">
      <alignment horizontal="center"/>
    </xf>
    <xf numFmtId="0" fontId="68" fillId="0" borderId="10" xfId="0" applyFont="1" applyFill="1" applyBorder="1" applyAlignment="1">
      <alignment horizontal="right" wrapText="1"/>
    </xf>
    <xf numFmtId="0" fontId="79" fillId="26" borderId="26" xfId="0" applyFont="1" applyFill="1" applyBorder="1" applyAlignment="1">
      <alignment horizontal="center" vertical="center" wrapText="1"/>
    </xf>
    <xf numFmtId="0" fontId="79" fillId="26" borderId="27" xfId="0" applyFont="1" applyFill="1" applyBorder="1" applyAlignment="1">
      <alignment horizontal="center" vertical="center" wrapText="1"/>
    </xf>
    <xf numFmtId="0" fontId="79" fillId="26" borderId="28" xfId="0" applyFont="1" applyFill="1" applyBorder="1" applyAlignment="1">
      <alignment horizontal="center" vertical="center" wrapText="1"/>
    </xf>
    <xf numFmtId="0" fontId="79" fillId="26" borderId="29" xfId="0" applyFont="1" applyFill="1" applyBorder="1" applyAlignment="1">
      <alignment horizontal="center" vertical="center" wrapText="1"/>
    </xf>
    <xf numFmtId="0" fontId="85" fillId="26" borderId="26" xfId="0" applyFont="1" applyFill="1" applyBorder="1" applyAlignment="1" applyProtection="1">
      <alignment horizontal="center" vertical="center"/>
      <protection/>
    </xf>
    <xf numFmtId="0" fontId="85" fillId="26" borderId="30" xfId="0" applyFont="1" applyFill="1" applyBorder="1" applyAlignment="1" applyProtection="1">
      <alignment horizontal="center" vertical="center"/>
      <protection/>
    </xf>
    <xf numFmtId="0" fontId="85" fillId="26" borderId="31" xfId="0" applyFont="1" applyFill="1" applyBorder="1" applyAlignment="1" applyProtection="1">
      <alignment horizontal="center" vertical="center"/>
      <protection/>
    </xf>
    <xf numFmtId="0" fontId="81" fillId="26" borderId="28" xfId="0" applyFont="1" applyFill="1" applyBorder="1" applyAlignment="1">
      <alignment horizontal="center"/>
    </xf>
    <xf numFmtId="0" fontId="81" fillId="26" borderId="32" xfId="0" applyFont="1" applyFill="1" applyBorder="1" applyAlignment="1">
      <alignment horizontal="center"/>
    </xf>
    <xf numFmtId="0" fontId="81" fillId="26" borderId="33" xfId="0" applyFont="1" applyFill="1" applyBorder="1" applyAlignment="1">
      <alignment horizontal="center"/>
    </xf>
    <xf numFmtId="0" fontId="81" fillId="26" borderId="24" xfId="0" applyFont="1" applyFill="1" applyBorder="1" applyAlignment="1">
      <alignment horizontal="center"/>
    </xf>
    <xf numFmtId="0" fontId="81" fillId="26" borderId="0" xfId="0" applyFont="1" applyFill="1" applyBorder="1" applyAlignment="1">
      <alignment horizontal="center"/>
    </xf>
    <xf numFmtId="0" fontId="81" fillId="26" borderId="23" xfId="0" applyFont="1" applyFill="1" applyBorder="1" applyAlignment="1">
      <alignment horizontal="center"/>
    </xf>
    <xf numFmtId="0" fontId="82" fillId="26" borderId="34" xfId="0" applyFont="1" applyFill="1" applyBorder="1" applyAlignment="1" applyProtection="1">
      <alignment horizontal="center" vertical="center"/>
      <protection/>
    </xf>
    <xf numFmtId="0" fontId="82" fillId="26" borderId="35" xfId="0" applyFont="1" applyFill="1" applyBorder="1" applyAlignment="1" applyProtection="1">
      <alignment horizontal="center" vertical="center"/>
      <protection/>
    </xf>
    <xf numFmtId="0" fontId="82" fillId="26" borderId="36" xfId="0" applyFont="1" applyFill="1" applyBorder="1" applyAlignment="1" applyProtection="1">
      <alignment horizontal="center" vertical="center"/>
      <protection/>
    </xf>
    <xf numFmtId="0" fontId="86" fillId="26" borderId="28" xfId="0" applyFont="1" applyFill="1" applyBorder="1" applyAlignment="1">
      <alignment horizontal="center" vertical="center" wrapText="1"/>
    </xf>
    <xf numFmtId="0" fontId="86" fillId="26" borderId="24" xfId="0" applyFont="1" applyFill="1" applyBorder="1" applyAlignment="1">
      <alignment horizontal="center" vertical="center" wrapText="1"/>
    </xf>
    <xf numFmtId="0" fontId="86" fillId="26" borderId="29" xfId="0" applyFont="1" applyFill="1" applyBorder="1" applyAlignment="1">
      <alignment horizontal="center" vertical="center" wrapText="1"/>
    </xf>
    <xf numFmtId="0" fontId="74" fillId="38" borderId="37" xfId="0" applyFont="1" applyFill="1" applyBorder="1" applyAlignment="1">
      <alignment horizontal="center" vertical="center" wrapText="1"/>
    </xf>
    <xf numFmtId="0" fontId="74" fillId="38" borderId="38" xfId="0" applyFont="1" applyFill="1" applyBorder="1" applyAlignment="1">
      <alignment horizontal="center" vertical="center" wrapText="1"/>
    </xf>
    <xf numFmtId="0" fontId="74" fillId="38" borderId="39" xfId="0" applyFont="1" applyFill="1" applyBorder="1" applyAlignment="1">
      <alignment horizontal="center" vertical="center" wrapText="1"/>
    </xf>
    <xf numFmtId="0" fontId="74" fillId="38" borderId="40" xfId="0" applyFont="1" applyFill="1" applyBorder="1" applyAlignment="1">
      <alignment horizontal="center" vertical="center" wrapText="1"/>
    </xf>
    <xf numFmtId="0" fontId="74" fillId="38" borderId="41" xfId="0" applyFont="1" applyFill="1" applyBorder="1" applyAlignment="1">
      <alignment horizontal="center" vertical="center" wrapText="1"/>
    </xf>
    <xf numFmtId="0" fontId="74" fillId="38" borderId="42" xfId="0" applyFont="1" applyFill="1" applyBorder="1" applyAlignment="1">
      <alignment horizontal="center" vertical="center" wrapText="1"/>
    </xf>
    <xf numFmtId="0" fontId="74" fillId="38" borderId="43" xfId="0" applyFont="1" applyFill="1" applyBorder="1" applyAlignment="1">
      <alignment horizontal="center" vertical="center" wrapText="1"/>
    </xf>
    <xf numFmtId="0" fontId="74" fillId="38" borderId="15" xfId="0" applyFont="1" applyFill="1" applyBorder="1" applyAlignment="1">
      <alignment horizontal="center" vertical="center" wrapText="1"/>
    </xf>
    <xf numFmtId="0" fontId="74" fillId="38" borderId="44" xfId="0" applyFont="1" applyFill="1" applyBorder="1" applyAlignment="1">
      <alignment horizontal="center" vertical="center" wrapText="1"/>
    </xf>
    <xf numFmtId="0" fontId="74" fillId="38" borderId="45" xfId="0" applyFont="1" applyFill="1" applyBorder="1" applyAlignment="1">
      <alignment horizontal="center" vertical="center" wrapText="1"/>
    </xf>
    <xf numFmtId="0" fontId="74" fillId="38" borderId="46" xfId="0" applyFont="1" applyFill="1" applyBorder="1" applyAlignment="1">
      <alignment horizontal="center" vertical="center" wrapText="1"/>
    </xf>
    <xf numFmtId="0" fontId="74" fillId="38" borderId="19" xfId="0" applyFont="1" applyFill="1" applyBorder="1" applyAlignment="1">
      <alignment horizontal="center" vertical="center" wrapText="1"/>
    </xf>
    <xf numFmtId="0" fontId="74" fillId="38" borderId="47" xfId="0" applyFont="1" applyFill="1" applyBorder="1" applyAlignment="1">
      <alignment horizontal="center" vertical="center" wrapText="1"/>
    </xf>
    <xf numFmtId="0" fontId="74" fillId="38" borderId="48" xfId="0" applyFont="1" applyFill="1" applyBorder="1" applyAlignment="1">
      <alignment horizontal="center" vertical="center" wrapText="1"/>
    </xf>
    <xf numFmtId="0" fontId="87" fillId="38" borderId="17" xfId="0" applyFont="1" applyFill="1" applyBorder="1" applyAlignment="1">
      <alignment horizontal="center" vertical="center" wrapText="1"/>
    </xf>
    <xf numFmtId="0" fontId="87" fillId="38" borderId="0" xfId="0" applyFont="1" applyFill="1" applyBorder="1" applyAlignment="1">
      <alignment horizontal="center" vertical="center" wrapText="1"/>
    </xf>
    <xf numFmtId="0" fontId="87" fillId="38" borderId="15" xfId="0" applyFont="1" applyFill="1" applyBorder="1" applyAlignment="1">
      <alignment horizontal="center" vertical="center" wrapText="1"/>
    </xf>
    <xf numFmtId="0" fontId="87" fillId="38" borderId="47" xfId="0" applyFont="1" applyFill="1" applyBorder="1" applyAlignment="1">
      <alignment horizontal="center" vertical="center" wrapText="1"/>
    </xf>
    <xf numFmtId="0" fontId="87" fillId="38" borderId="49" xfId="0" applyFont="1" applyFill="1" applyBorder="1" applyAlignment="1">
      <alignment horizontal="center" vertical="center" wrapText="1"/>
    </xf>
    <xf numFmtId="0" fontId="87" fillId="38" borderId="48" xfId="0" applyFont="1" applyFill="1" applyBorder="1" applyAlignment="1">
      <alignment horizontal="center" vertical="center" wrapText="1"/>
    </xf>
    <xf numFmtId="0" fontId="87" fillId="38" borderId="50" xfId="0" applyFont="1" applyFill="1" applyBorder="1" applyAlignment="1">
      <alignment horizontal="center" vertical="center" wrapText="1"/>
    </xf>
    <xf numFmtId="0" fontId="87" fillId="38" borderId="43" xfId="0" applyFont="1" applyFill="1" applyBorder="1" applyAlignment="1">
      <alignment horizontal="center" vertical="center" wrapText="1"/>
    </xf>
    <xf numFmtId="0" fontId="87" fillId="38" borderId="44" xfId="0" applyFont="1" applyFill="1" applyBorder="1" applyAlignment="1">
      <alignment horizontal="center" vertical="center" wrapText="1"/>
    </xf>
    <xf numFmtId="0" fontId="88" fillId="38" borderId="0" xfId="0" applyFont="1" applyFill="1" applyBorder="1" applyAlignment="1">
      <alignment horizontal="center" vertical="center" wrapText="1"/>
    </xf>
    <xf numFmtId="0" fontId="74" fillId="38" borderId="51" xfId="0" applyFont="1" applyFill="1" applyBorder="1" applyAlignment="1">
      <alignment horizontal="center" vertical="center" wrapText="1"/>
    </xf>
    <xf numFmtId="0" fontId="74" fillId="38" borderId="52" xfId="0" applyFont="1" applyFill="1" applyBorder="1" applyAlignment="1">
      <alignment horizontal="center" vertical="center" wrapText="1"/>
    </xf>
    <xf numFmtId="0" fontId="74" fillId="38" borderId="53" xfId="0" applyFont="1" applyFill="1" applyBorder="1" applyAlignment="1">
      <alignment horizontal="center" vertical="center" wrapText="1"/>
    </xf>
    <xf numFmtId="0" fontId="74" fillId="38" borderId="54" xfId="0" applyFont="1" applyFill="1" applyBorder="1" applyAlignment="1">
      <alignment horizontal="center" vertical="center" wrapText="1"/>
    </xf>
    <xf numFmtId="0" fontId="74" fillId="38" borderId="55" xfId="0" applyFont="1" applyFill="1" applyBorder="1" applyAlignment="1">
      <alignment horizontal="center" vertical="center" wrapText="1"/>
    </xf>
    <xf numFmtId="0" fontId="74" fillId="38" borderId="56" xfId="0" applyFont="1" applyFill="1" applyBorder="1" applyAlignment="1">
      <alignment horizontal="center" vertical="center" wrapText="1"/>
    </xf>
    <xf numFmtId="0" fontId="88" fillId="38" borderId="48" xfId="0" applyFont="1" applyFill="1" applyBorder="1" applyAlignment="1">
      <alignment horizontal="center" vertical="center" wrapText="1"/>
    </xf>
    <xf numFmtId="172" fontId="68" fillId="33" borderId="11" xfId="48" applyNumberFormat="1" applyFont="1" applyFill="1" applyBorder="1" applyAlignment="1">
      <alignment horizontal="center" wrapText="1"/>
    </xf>
    <xf numFmtId="172" fontId="68" fillId="33" borderId="14" xfId="48" applyNumberFormat="1" applyFont="1" applyFill="1" applyBorder="1" applyAlignment="1">
      <alignment horizontal="center" wrapText="1"/>
    </xf>
    <xf numFmtId="172" fontId="72" fillId="0" borderId="57" xfId="0" applyNumberFormat="1" applyFont="1" applyBorder="1" applyAlignment="1">
      <alignment horizontal="center"/>
    </xf>
    <xf numFmtId="0" fontId="72" fillId="0" borderId="0" xfId="0" applyFont="1" applyAlignment="1">
      <alignment horizontal="center"/>
    </xf>
    <xf numFmtId="0" fontId="74" fillId="38" borderId="17" xfId="0" applyFont="1" applyFill="1" applyBorder="1" applyAlignment="1">
      <alignment horizontal="center" vertical="center" wrapText="1"/>
    </xf>
    <xf numFmtId="0" fontId="74" fillId="38" borderId="0" xfId="0" applyFont="1" applyFill="1" applyBorder="1" applyAlignment="1">
      <alignment horizontal="center" vertical="center" wrapText="1"/>
    </xf>
    <xf numFmtId="0" fontId="88" fillId="38" borderId="43" xfId="0" applyFont="1" applyFill="1" applyBorder="1" applyAlignment="1">
      <alignment horizontal="center" vertical="center" wrapText="1"/>
    </xf>
    <xf numFmtId="0" fontId="88" fillId="38" borderId="15" xfId="0" applyFont="1" applyFill="1" applyBorder="1" applyAlignment="1">
      <alignment horizontal="center" vertical="center" wrapText="1"/>
    </xf>
    <xf numFmtId="172" fontId="68" fillId="0" borderId="58" xfId="0" applyNumberFormat="1" applyFont="1" applyBorder="1" applyAlignment="1">
      <alignment horizontal="center"/>
    </xf>
    <xf numFmtId="0" fontId="68" fillId="0" borderId="58" xfId="0" applyFont="1" applyBorder="1" applyAlignment="1">
      <alignment horizontal="center"/>
    </xf>
    <xf numFmtId="172" fontId="87" fillId="38" borderId="47" xfId="48" applyNumberFormat="1" applyFont="1" applyFill="1" applyBorder="1" applyAlignment="1">
      <alignment horizontal="center" vertical="center" wrapText="1"/>
    </xf>
    <xf numFmtId="172" fontId="87" fillId="38" borderId="17" xfId="48" applyNumberFormat="1" applyFont="1" applyFill="1" applyBorder="1" applyAlignment="1">
      <alignment horizontal="center" vertical="center" wrapText="1"/>
    </xf>
    <xf numFmtId="172" fontId="87" fillId="38" borderId="48" xfId="48" applyNumberFormat="1" applyFont="1" applyFill="1" applyBorder="1" applyAlignment="1">
      <alignment horizontal="center" vertical="center" wrapText="1"/>
    </xf>
    <xf numFmtId="172" fontId="87" fillId="38" borderId="0" xfId="48" applyNumberFormat="1" applyFont="1" applyFill="1" applyBorder="1" applyAlignment="1">
      <alignment horizontal="center" vertical="center" wrapText="1"/>
    </xf>
    <xf numFmtId="172" fontId="87" fillId="38" borderId="43" xfId="48" applyNumberFormat="1" applyFont="1" applyFill="1" applyBorder="1" applyAlignment="1">
      <alignment horizontal="center" vertical="center" wrapText="1"/>
    </xf>
    <xf numFmtId="172" fontId="87" fillId="38" borderId="15" xfId="48" applyNumberFormat="1" applyFont="1" applyFill="1" applyBorder="1" applyAlignment="1">
      <alignment horizontal="center" vertical="center" wrapText="1"/>
    </xf>
    <xf numFmtId="172" fontId="87" fillId="38" borderId="49" xfId="48" applyNumberFormat="1" applyFont="1" applyFill="1" applyBorder="1" applyAlignment="1">
      <alignment horizontal="center" vertical="center" wrapText="1"/>
    </xf>
    <xf numFmtId="172" fontId="87" fillId="38" borderId="50" xfId="48" applyNumberFormat="1" applyFont="1" applyFill="1" applyBorder="1" applyAlignment="1">
      <alignment horizontal="center" vertical="center" wrapText="1"/>
    </xf>
    <xf numFmtId="172" fontId="87" fillId="38" borderId="44" xfId="48" applyNumberFormat="1" applyFont="1" applyFill="1" applyBorder="1" applyAlignment="1">
      <alignment horizontal="center" vertical="center" wrapText="1"/>
    </xf>
    <xf numFmtId="172" fontId="74" fillId="38" borderId="15" xfId="48" applyNumberFormat="1" applyFont="1" applyFill="1" applyBorder="1" applyAlignment="1">
      <alignment horizontal="center" vertical="center" wrapText="1"/>
    </xf>
    <xf numFmtId="172" fontId="74" fillId="38" borderId="43" xfId="48" applyNumberFormat="1" applyFont="1" applyFill="1" applyBorder="1" applyAlignment="1">
      <alignment horizontal="center" vertical="center" wrapText="1"/>
    </xf>
    <xf numFmtId="172" fontId="74" fillId="38" borderId="44" xfId="48" applyNumberFormat="1" applyFont="1" applyFill="1" applyBorder="1" applyAlignment="1">
      <alignment horizontal="center" vertical="center" wrapText="1"/>
    </xf>
    <xf numFmtId="172" fontId="87" fillId="38" borderId="59" xfId="48" applyNumberFormat="1" applyFont="1" applyFill="1" applyBorder="1" applyAlignment="1">
      <alignment horizontal="center" vertical="center" wrapText="1"/>
    </xf>
    <xf numFmtId="172" fontId="87" fillId="38" borderId="60" xfId="48" applyNumberFormat="1" applyFont="1" applyFill="1" applyBorder="1" applyAlignment="1">
      <alignment horizontal="center" vertical="center" wrapText="1"/>
    </xf>
    <xf numFmtId="172" fontId="87" fillId="38" borderId="61" xfId="48" applyNumberFormat="1" applyFont="1" applyFill="1" applyBorder="1" applyAlignment="1">
      <alignment horizontal="center" vertical="center" wrapText="1"/>
    </xf>
    <xf numFmtId="172" fontId="74" fillId="38" borderId="0" xfId="48" applyNumberFormat="1" applyFont="1" applyFill="1" applyBorder="1" applyAlignment="1">
      <alignment horizontal="center" vertical="center" wrapText="1"/>
    </xf>
    <xf numFmtId="172" fontId="74" fillId="38" borderId="61" xfId="48" applyNumberFormat="1" applyFont="1" applyFill="1" applyBorder="1" applyAlignment="1">
      <alignment horizontal="center" vertical="center" wrapText="1"/>
    </xf>
    <xf numFmtId="172" fontId="74" fillId="38" borderId="51" xfId="48" applyNumberFormat="1" applyFont="1" applyFill="1" applyBorder="1" applyAlignment="1">
      <alignment horizontal="center" vertical="center" wrapText="1"/>
    </xf>
    <xf numFmtId="172" fontId="74" fillId="38" borderId="52" xfId="48" applyNumberFormat="1" applyFont="1" applyFill="1" applyBorder="1" applyAlignment="1">
      <alignment horizontal="center" vertical="center" wrapText="1"/>
    </xf>
    <xf numFmtId="172" fontId="74" fillId="38" borderId="53" xfId="48" applyNumberFormat="1" applyFont="1" applyFill="1" applyBorder="1" applyAlignment="1">
      <alignment horizontal="center" vertical="center" wrapText="1"/>
    </xf>
    <xf numFmtId="172" fontId="74" fillId="38" borderId="41" xfId="48" applyNumberFormat="1" applyFont="1" applyFill="1" applyBorder="1" applyAlignment="1">
      <alignment horizontal="center" vertical="center" wrapText="1"/>
    </xf>
    <xf numFmtId="172" fontId="74" fillId="38" borderId="42" xfId="48" applyNumberFormat="1" applyFont="1" applyFill="1" applyBorder="1" applyAlignment="1">
      <alignment horizontal="center" vertical="center" wrapText="1"/>
    </xf>
    <xf numFmtId="172" fontId="74" fillId="38" borderId="55" xfId="48" applyNumberFormat="1" applyFont="1" applyFill="1" applyBorder="1" applyAlignment="1">
      <alignment horizontal="center" vertical="center" wrapText="1"/>
    </xf>
    <xf numFmtId="172" fontId="74" fillId="38" borderId="56" xfId="48" applyNumberFormat="1" applyFont="1" applyFill="1" applyBorder="1" applyAlignment="1">
      <alignment horizontal="center" vertical="center" wrapText="1"/>
    </xf>
    <xf numFmtId="172" fontId="88" fillId="38" borderId="51" xfId="48" applyNumberFormat="1" applyFont="1" applyFill="1" applyBorder="1" applyAlignment="1">
      <alignment horizontal="center" vertical="center" wrapText="1"/>
    </xf>
    <xf numFmtId="172" fontId="88" fillId="38" borderId="52" xfId="48" applyNumberFormat="1" applyFont="1" applyFill="1" applyBorder="1" applyAlignment="1">
      <alignment horizontal="center" vertical="center" wrapText="1"/>
    </xf>
    <xf numFmtId="172" fontId="88" fillId="38" borderId="53" xfId="48" applyNumberFormat="1" applyFont="1" applyFill="1" applyBorder="1" applyAlignment="1">
      <alignment horizontal="center" vertical="center" wrapText="1"/>
    </xf>
    <xf numFmtId="172" fontId="87" fillId="38" borderId="62" xfId="48" applyNumberFormat="1" applyFont="1" applyFill="1" applyBorder="1" applyAlignment="1">
      <alignment horizontal="center" vertical="center" wrapText="1"/>
    </xf>
    <xf numFmtId="172" fontId="87" fillId="38" borderId="63" xfId="48" applyNumberFormat="1" applyFont="1" applyFill="1" applyBorder="1" applyAlignment="1">
      <alignment horizontal="center" vertical="center" wrapText="1"/>
    </xf>
    <xf numFmtId="172" fontId="87" fillId="38" borderId="37" xfId="48" applyNumberFormat="1" applyFont="1" applyFill="1" applyBorder="1" applyAlignment="1">
      <alignment horizontal="center" vertical="center" wrapText="1"/>
    </xf>
    <xf numFmtId="172" fontId="87" fillId="38" borderId="38" xfId="48" applyNumberFormat="1" applyFont="1" applyFill="1" applyBorder="1" applyAlignment="1">
      <alignment horizontal="center" vertical="center" wrapText="1"/>
    </xf>
    <xf numFmtId="172" fontId="87" fillId="38" borderId="39" xfId="48" applyNumberFormat="1" applyFont="1" applyFill="1" applyBorder="1" applyAlignment="1">
      <alignment horizontal="center" vertical="center" wrapText="1"/>
    </xf>
    <xf numFmtId="172" fontId="74" fillId="38" borderId="64" xfId="48" applyNumberFormat="1" applyFont="1" applyFill="1" applyBorder="1" applyAlignment="1">
      <alignment horizontal="center" vertical="center" wrapText="1"/>
    </xf>
    <xf numFmtId="172" fontId="74" fillId="38" borderId="65" xfId="48" applyNumberFormat="1" applyFont="1" applyFill="1" applyBorder="1" applyAlignment="1">
      <alignment horizontal="center" vertical="center" wrapText="1"/>
    </xf>
    <xf numFmtId="172" fontId="74" fillId="38" borderId="66" xfId="48" applyNumberFormat="1" applyFont="1" applyFill="1" applyBorder="1" applyAlignment="1">
      <alignment horizontal="center" vertical="center" wrapText="1"/>
    </xf>
    <xf numFmtId="172" fontId="74" fillId="38" borderId="67" xfId="48" applyNumberFormat="1" applyFont="1" applyFill="1" applyBorder="1" applyAlignment="1">
      <alignment horizontal="center" vertical="center" wrapText="1"/>
    </xf>
    <xf numFmtId="172" fontId="88" fillId="38" borderId="59" xfId="48" applyNumberFormat="1" applyFont="1" applyFill="1" applyBorder="1" applyAlignment="1">
      <alignment horizontal="center" vertical="center" wrapText="1"/>
    </xf>
    <xf numFmtId="172" fontId="88" fillId="38" borderId="0" xfId="48" applyNumberFormat="1" applyFont="1" applyFill="1" applyBorder="1" applyAlignment="1">
      <alignment horizontal="center" vertical="center" wrapText="1"/>
    </xf>
    <xf numFmtId="172" fontId="6" fillId="0" borderId="58" xfId="48" applyNumberFormat="1" applyFont="1" applyBorder="1" applyAlignment="1">
      <alignment horizontal="center"/>
    </xf>
    <xf numFmtId="172" fontId="74" fillId="38" borderId="38" xfId="48" applyNumberFormat="1" applyFont="1" applyFill="1" applyBorder="1" applyAlignment="1">
      <alignment horizontal="center" vertical="center" wrapText="1"/>
    </xf>
    <xf numFmtId="172" fontId="68" fillId="0" borderId="57" xfId="48" applyNumberFormat="1" applyFont="1" applyBorder="1" applyAlignment="1">
      <alignment horizontal="center"/>
    </xf>
    <xf numFmtId="172" fontId="68" fillId="0" borderId="0" xfId="48" applyNumberFormat="1" applyFont="1" applyAlignment="1">
      <alignment horizontal="center"/>
    </xf>
    <xf numFmtId="0" fontId="77" fillId="38" borderId="45" xfId="0" applyFont="1" applyFill="1" applyBorder="1" applyAlignment="1">
      <alignment horizontal="center" vertical="center" wrapText="1"/>
    </xf>
    <xf numFmtId="0" fontId="77" fillId="38" borderId="46" xfId="0" applyFont="1" applyFill="1" applyBorder="1" applyAlignment="1">
      <alignment horizontal="center" vertical="center" wrapText="1"/>
    </xf>
    <xf numFmtId="0" fontId="77" fillId="38" borderId="19" xfId="0" applyFont="1" applyFill="1" applyBorder="1" applyAlignment="1">
      <alignment horizontal="center" vertical="center" wrapText="1"/>
    </xf>
    <xf numFmtId="0" fontId="77" fillId="38" borderId="40" xfId="0" applyFont="1" applyFill="1" applyBorder="1" applyAlignment="1">
      <alignment horizontal="center" vertical="center" wrapText="1"/>
    </xf>
    <xf numFmtId="0" fontId="77" fillId="38" borderId="48" xfId="0" applyFont="1" applyFill="1" applyBorder="1" applyAlignment="1">
      <alignment horizontal="center" vertical="center" wrapText="1"/>
    </xf>
    <xf numFmtId="0" fontId="77" fillId="38" borderId="42" xfId="0" applyFont="1" applyFill="1" applyBorder="1" applyAlignment="1">
      <alignment horizontal="center" vertical="center" wrapText="1"/>
    </xf>
    <xf numFmtId="0" fontId="77" fillId="38" borderId="54" xfId="0" applyFont="1" applyFill="1" applyBorder="1" applyAlignment="1">
      <alignment horizontal="center" vertical="center" wrapText="1"/>
    </xf>
    <xf numFmtId="0" fontId="77" fillId="38" borderId="55" xfId="0" applyFont="1" applyFill="1" applyBorder="1" applyAlignment="1">
      <alignment horizontal="center" vertical="center" wrapText="1"/>
    </xf>
    <xf numFmtId="0" fontId="77" fillId="38" borderId="56" xfId="0" applyFont="1" applyFill="1" applyBorder="1" applyAlignment="1">
      <alignment horizontal="center" vertical="center" wrapText="1"/>
    </xf>
    <xf numFmtId="0" fontId="89" fillId="38" borderId="43" xfId="0" applyFont="1" applyFill="1" applyBorder="1" applyAlignment="1">
      <alignment horizontal="center" vertical="center" wrapText="1"/>
    </xf>
    <xf numFmtId="0" fontId="89" fillId="38" borderId="15" xfId="0" applyFont="1" applyFill="1" applyBorder="1" applyAlignment="1">
      <alignment horizontal="center" vertical="center" wrapText="1"/>
    </xf>
    <xf numFmtId="0" fontId="90" fillId="38" borderId="47" xfId="0" applyFont="1" applyFill="1" applyBorder="1" applyAlignment="1">
      <alignment horizontal="center" vertical="center" wrapText="1"/>
    </xf>
    <xf numFmtId="0" fontId="90" fillId="38" borderId="17" xfId="0" applyFont="1" applyFill="1" applyBorder="1" applyAlignment="1">
      <alignment horizontal="center" vertical="center" wrapText="1"/>
    </xf>
    <xf numFmtId="0" fontId="90" fillId="38" borderId="48" xfId="0" applyFont="1" applyFill="1" applyBorder="1" applyAlignment="1">
      <alignment horizontal="center" vertical="center" wrapText="1"/>
    </xf>
    <xf numFmtId="0" fontId="90" fillId="38" borderId="0" xfId="0" applyFont="1" applyFill="1" applyBorder="1" applyAlignment="1">
      <alignment horizontal="center" vertical="center" wrapText="1"/>
    </xf>
    <xf numFmtId="0" fontId="90" fillId="38" borderId="43" xfId="0" applyFont="1" applyFill="1" applyBorder="1" applyAlignment="1">
      <alignment horizontal="center" vertical="center" wrapText="1"/>
    </xf>
    <xf numFmtId="0" fontId="90" fillId="38" borderId="15" xfId="0" applyFont="1" applyFill="1" applyBorder="1" applyAlignment="1">
      <alignment horizontal="center" vertical="center" wrapText="1"/>
    </xf>
    <xf numFmtId="0" fontId="77" fillId="38" borderId="15" xfId="0" applyFont="1" applyFill="1" applyBorder="1" applyAlignment="1">
      <alignment horizontal="center" vertical="center" wrapText="1"/>
    </xf>
    <xf numFmtId="0" fontId="77" fillId="38" borderId="44" xfId="0" applyFont="1" applyFill="1" applyBorder="1" applyAlignment="1">
      <alignment horizontal="center" vertical="center" wrapText="1"/>
    </xf>
    <xf numFmtId="0" fontId="77" fillId="38" borderId="17" xfId="0" applyFont="1" applyFill="1" applyBorder="1" applyAlignment="1">
      <alignment horizontal="center" vertical="center" wrapText="1"/>
    </xf>
    <xf numFmtId="0" fontId="77" fillId="38" borderId="0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 applyProtection="1">
      <alignment horizontal="center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3" xfId="50"/>
    <cellStyle name="Millares 3 2" xfId="51"/>
    <cellStyle name="Millares 6" xfId="52"/>
    <cellStyle name="Currency" xfId="53"/>
    <cellStyle name="Currency [0]" xfId="54"/>
    <cellStyle name="Neutral" xfId="55"/>
    <cellStyle name="Normal_Actividad general" xfId="56"/>
    <cellStyle name="Normal_Actividad general_Actividad general" xfId="57"/>
    <cellStyle name="Normal_POBL REG 2009" xfId="58"/>
    <cellStyle name="Notas" xfId="59"/>
    <cellStyle name="Percent" xfId="60"/>
    <cellStyle name="Porcentaje 2" xfId="61"/>
    <cellStyle name="Porcentaje 3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dxfs count="16">
    <dxf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/>
        <i val="0"/>
        <color rgb="FFC00000"/>
      </font>
      <fill>
        <patternFill>
          <bgColor theme="5" tint="0.7999799847602844"/>
        </patternFill>
      </fill>
    </dxf>
    <dxf>
      <font>
        <b/>
        <i val="0"/>
        <color rgb="FFC00000"/>
      </font>
      <fill>
        <patternFill>
          <bgColor theme="5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rgb="FF000080"/>
      </font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color rgb="FFC00000"/>
      </font>
      <fill>
        <patternFill>
          <bgColor theme="5" tint="0.5999600291252136"/>
        </patternFill>
      </fill>
      <border/>
    </dxf>
    <dxf>
      <font>
        <b/>
        <i val="0"/>
        <color rgb="FFC00000"/>
      </font>
      <fill>
        <patternFill>
          <bgColor theme="5" tint="0.7999799847602844"/>
        </patternFill>
      </fill>
      <border/>
    </dxf>
    <dxf>
      <font>
        <b val="0"/>
        <i val="0"/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6\INDICADORES\IAAPS\Cortes\DATOS\DATOS%20IAAPS-08%20(22-09-2016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16\INDICADORES\IAAPS\Cortes\DATOS\DATOS%20IAAPS-09%20(24-10-2016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2016\INDICADORES\IAAPS\Cortes\DATOS\DATOS%20IAAPS-11(22-12-2016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UM1"/>
      <sheetName val="DEN1"/>
      <sheetName val="ACT DEN1"/>
      <sheetName val="NUM2"/>
      <sheetName val="DEN2"/>
      <sheetName val="ACT DEN2"/>
      <sheetName val="NUM3"/>
      <sheetName val="NUM4"/>
      <sheetName val="DEN4"/>
      <sheetName val="NUM5"/>
      <sheetName val="NUM6"/>
      <sheetName val="DEN6"/>
      <sheetName val="NUM7"/>
      <sheetName val="ACT NUM7"/>
      <sheetName val="NUM8"/>
      <sheetName val="ACT NUM8"/>
      <sheetName val="NUM9"/>
      <sheetName val="DEN9"/>
      <sheetName val="NUM10"/>
      <sheetName val="NUM11"/>
      <sheetName val="ACT NUM11"/>
      <sheetName val="NUM12"/>
      <sheetName val="ACT NUM12"/>
      <sheetName val="NUM13"/>
    </sheetNames>
    <sheetDataSet>
      <sheetData sheetId="17">
        <row r="4">
          <cell r="H4" t="str">
            <v>105300-CES. CARDENAL CARO</v>
          </cell>
          <cell r="I4">
            <v>272</v>
          </cell>
          <cell r="J4">
            <v>272</v>
          </cell>
        </row>
        <row r="5">
          <cell r="H5" t="str">
            <v>105301-CES. LAS COMPAÑIAS</v>
          </cell>
          <cell r="I5">
            <v>248</v>
          </cell>
          <cell r="J5">
            <v>248</v>
          </cell>
        </row>
        <row r="6">
          <cell r="H6" t="str">
            <v>105302-CES. PEDRO AGUIRRE C.</v>
          </cell>
          <cell r="I6">
            <v>397</v>
          </cell>
          <cell r="J6">
            <v>397</v>
          </cell>
        </row>
        <row r="7">
          <cell r="H7" t="str">
            <v>105313-CES. SCHAFFHAUSER</v>
          </cell>
          <cell r="I7">
            <v>355</v>
          </cell>
          <cell r="J7">
            <v>355</v>
          </cell>
        </row>
        <row r="8">
          <cell r="H8" t="str">
            <v>105319-CES. CARDENAL R.S.H.</v>
          </cell>
          <cell r="I8">
            <v>362</v>
          </cell>
          <cell r="J8">
            <v>362</v>
          </cell>
        </row>
        <row r="9">
          <cell r="H9" t="str">
            <v>105325-CESFAM JUAN PABLO II</v>
          </cell>
          <cell r="I9">
            <v>430</v>
          </cell>
          <cell r="J9">
            <v>430</v>
          </cell>
        </row>
        <row r="10">
          <cell r="H10" t="str">
            <v>105400-P.S.R. ALGARROBITO            </v>
          </cell>
          <cell r="I10">
            <v>41</v>
          </cell>
          <cell r="J10">
            <v>41</v>
          </cell>
        </row>
        <row r="11">
          <cell r="H11" t="str">
            <v>105401-P.S.R. LAS ROJAS</v>
          </cell>
          <cell r="I11">
            <v>8</v>
          </cell>
          <cell r="J11">
            <v>8</v>
          </cell>
        </row>
        <row r="12">
          <cell r="H12" t="str">
            <v>105402-P.S.R. EL ROMERO</v>
          </cell>
          <cell r="I12">
            <v>12</v>
          </cell>
          <cell r="J12">
            <v>12</v>
          </cell>
        </row>
        <row r="13">
          <cell r="H13" t="str">
            <v>105499-P.S.R. LAMBERT</v>
          </cell>
          <cell r="I13">
            <v>8</v>
          </cell>
          <cell r="J13">
            <v>8</v>
          </cell>
        </row>
        <row r="14">
          <cell r="H14" t="str">
            <v>105700-CECOF VILLA EL INDIO</v>
          </cell>
          <cell r="I14">
            <v>35</v>
          </cell>
          <cell r="J14">
            <v>35</v>
          </cell>
        </row>
        <row r="15">
          <cell r="H15" t="str">
            <v>105701-CECOF VILLA ALEMANIA</v>
          </cell>
          <cell r="I15">
            <v>29</v>
          </cell>
          <cell r="J15">
            <v>29</v>
          </cell>
        </row>
        <row r="16">
          <cell r="H16" t="str">
            <v>105702-CECOF VILLA LAMBERT</v>
          </cell>
          <cell r="I16">
            <v>67</v>
          </cell>
          <cell r="J16">
            <v>67</v>
          </cell>
        </row>
        <row r="17">
          <cell r="I17">
            <v>2264</v>
          </cell>
          <cell r="J17">
            <v>2264</v>
          </cell>
        </row>
        <row r="18">
          <cell r="H18" t="str">
            <v>105303-CES. SAN JUAN</v>
          </cell>
          <cell r="I18">
            <v>391</v>
          </cell>
          <cell r="J18">
            <v>391</v>
          </cell>
        </row>
        <row r="19">
          <cell r="H19" t="str">
            <v>105304-CES. SANTA CECILIA</v>
          </cell>
          <cell r="I19">
            <v>420</v>
          </cell>
          <cell r="J19">
            <v>420</v>
          </cell>
        </row>
        <row r="20">
          <cell r="H20" t="str">
            <v>105305-CES. TIERRAS BLANCAS</v>
          </cell>
          <cell r="I20">
            <v>693</v>
          </cell>
          <cell r="J20">
            <v>693</v>
          </cell>
        </row>
        <row r="21">
          <cell r="H21" t="str">
            <v>105321-CES. RURAL  TONGOY</v>
          </cell>
          <cell r="I21">
            <v>82</v>
          </cell>
          <cell r="J21">
            <v>82</v>
          </cell>
        </row>
        <row r="22">
          <cell r="H22" t="str">
            <v>105323-CES. DR. SERGIO AGUILAR</v>
          </cell>
          <cell r="I22">
            <v>521</v>
          </cell>
          <cell r="J22">
            <v>521</v>
          </cell>
        </row>
        <row r="23">
          <cell r="H23" t="str">
            <v>105404-P.S.R. EL TANGUE                         </v>
          </cell>
          <cell r="I23">
            <v>16</v>
          </cell>
          <cell r="J23">
            <v>16</v>
          </cell>
        </row>
        <row r="24">
          <cell r="H24" t="str">
            <v>105405-P.S.R. GUANAQUEROS</v>
          </cell>
          <cell r="I24">
            <v>26</v>
          </cell>
          <cell r="J24">
            <v>26</v>
          </cell>
        </row>
        <row r="25">
          <cell r="H25" t="str">
            <v>105406-P.S.R. PAN DE AZUCAR</v>
          </cell>
          <cell r="I25">
            <v>92</v>
          </cell>
          <cell r="J25">
            <v>92</v>
          </cell>
        </row>
        <row r="26">
          <cell r="H26" t="str">
            <v>105407-P.S.R. TAMBILLOS</v>
          </cell>
          <cell r="I26">
            <v>11</v>
          </cell>
          <cell r="J26">
            <v>11</v>
          </cell>
        </row>
        <row r="27">
          <cell r="H27" t="str">
            <v>105705-CECOF EL ALBA</v>
          </cell>
          <cell r="I27">
            <v>68</v>
          </cell>
          <cell r="J27">
            <v>68</v>
          </cell>
        </row>
        <row r="28">
          <cell r="I28">
            <v>2320</v>
          </cell>
          <cell r="J28">
            <v>2320</v>
          </cell>
        </row>
        <row r="29">
          <cell r="H29" t="str">
            <v>105106-HOSPITAL ANDACOLLO</v>
          </cell>
          <cell r="I29">
            <v>171</v>
          </cell>
          <cell r="J29">
            <v>171</v>
          </cell>
        </row>
        <row r="30">
          <cell r="I30">
            <v>171</v>
          </cell>
          <cell r="J30">
            <v>171</v>
          </cell>
        </row>
        <row r="31">
          <cell r="H31" t="str">
            <v>105314-CES. LA HIGUERA</v>
          </cell>
          <cell r="I31">
            <v>26</v>
          </cell>
          <cell r="J31">
            <v>26</v>
          </cell>
        </row>
        <row r="32">
          <cell r="H32" t="str">
            <v>105500-P.S.R. CALETA HORNOS        </v>
          </cell>
          <cell r="I32">
            <v>19</v>
          </cell>
          <cell r="J32">
            <v>19</v>
          </cell>
        </row>
        <row r="33">
          <cell r="H33" t="str">
            <v>105505-P.S.R. LOS CHOROS</v>
          </cell>
          <cell r="I33">
            <v>2</v>
          </cell>
          <cell r="J33">
            <v>2</v>
          </cell>
        </row>
        <row r="34">
          <cell r="H34" t="str">
            <v>105506-P.S.R. EL TRAPICHE</v>
          </cell>
          <cell r="I34">
            <v>16</v>
          </cell>
          <cell r="J34">
            <v>16</v>
          </cell>
        </row>
        <row r="35">
          <cell r="I35">
            <v>63</v>
          </cell>
          <cell r="J35">
            <v>63</v>
          </cell>
        </row>
        <row r="36">
          <cell r="H36" t="str">
            <v>105306-CES. PAIHUANO</v>
          </cell>
          <cell r="I36">
            <v>20</v>
          </cell>
          <cell r="J36">
            <v>20</v>
          </cell>
        </row>
        <row r="37">
          <cell r="H37" t="str">
            <v>105475-P.S.R. HORCON</v>
          </cell>
          <cell r="I37">
            <v>6</v>
          </cell>
          <cell r="J37">
            <v>6</v>
          </cell>
        </row>
        <row r="38">
          <cell r="H38" t="str">
            <v>105476-P.S.R. MONTE GRANDE</v>
          </cell>
          <cell r="I38">
            <v>7</v>
          </cell>
          <cell r="J38">
            <v>7</v>
          </cell>
        </row>
        <row r="39">
          <cell r="H39" t="str">
            <v>105477-P.S.R. PISCO ELQUI</v>
          </cell>
          <cell r="I39">
            <v>16</v>
          </cell>
          <cell r="J39">
            <v>16</v>
          </cell>
        </row>
        <row r="40">
          <cell r="I40">
            <v>49</v>
          </cell>
          <cell r="J40">
            <v>49</v>
          </cell>
        </row>
        <row r="41">
          <cell r="H41" t="str">
            <v>105107-HOSPITAL VICUÑA</v>
          </cell>
          <cell r="I41">
            <v>226</v>
          </cell>
          <cell r="J41">
            <v>226</v>
          </cell>
        </row>
        <row r="42">
          <cell r="H42" t="str">
            <v>105467-P.S.R. DIAGUITAS</v>
          </cell>
          <cell r="I42">
            <v>12</v>
          </cell>
          <cell r="J42">
            <v>12</v>
          </cell>
        </row>
        <row r="43">
          <cell r="H43" t="str">
            <v>105468-P.S.R. EL MOLLE</v>
          </cell>
          <cell r="I43">
            <v>14</v>
          </cell>
          <cell r="J43">
            <v>14</v>
          </cell>
        </row>
        <row r="44">
          <cell r="H44" t="str">
            <v>105469-P.S.R. EL TAMBO</v>
          </cell>
          <cell r="I44">
            <v>17</v>
          </cell>
          <cell r="J44">
            <v>17</v>
          </cell>
        </row>
        <row r="45">
          <cell r="H45" t="str">
            <v>105470-P.S.R. HUANTA</v>
          </cell>
          <cell r="I45">
            <v>0</v>
          </cell>
          <cell r="J45">
            <v>0</v>
          </cell>
        </row>
        <row r="46">
          <cell r="H46" t="str">
            <v>105471-P.S.R. PERALILLO</v>
          </cell>
          <cell r="I46">
            <v>28</v>
          </cell>
          <cell r="J46">
            <v>28</v>
          </cell>
        </row>
        <row r="47">
          <cell r="H47" t="str">
            <v>105472-P.S.R. RIVADAVIA</v>
          </cell>
          <cell r="I47">
            <v>14</v>
          </cell>
          <cell r="J47">
            <v>14</v>
          </cell>
        </row>
        <row r="48">
          <cell r="H48" t="str">
            <v>105473-P.S.R. TALCUNA</v>
          </cell>
          <cell r="I48">
            <v>20</v>
          </cell>
          <cell r="J48">
            <v>20</v>
          </cell>
        </row>
        <row r="49">
          <cell r="H49" t="str">
            <v>105474-P.S.R. CHAPILCA</v>
          </cell>
          <cell r="I49">
            <v>3</v>
          </cell>
          <cell r="J49">
            <v>3</v>
          </cell>
        </row>
        <row r="50">
          <cell r="H50" t="str">
            <v>105502-P.S.R. CALINGASTA</v>
          </cell>
          <cell r="I50">
            <v>34</v>
          </cell>
          <cell r="J50">
            <v>34</v>
          </cell>
        </row>
        <row r="51">
          <cell r="H51" t="str">
            <v>105509-P.S.R. GUALLIGUAICA</v>
          </cell>
          <cell r="I51">
            <v>3</v>
          </cell>
          <cell r="J51">
            <v>3</v>
          </cell>
        </row>
        <row r="52">
          <cell r="I52">
            <v>371</v>
          </cell>
          <cell r="J52">
            <v>371</v>
          </cell>
        </row>
        <row r="53">
          <cell r="H53" t="str">
            <v>105103-HOSPITAL ILLAPEL</v>
          </cell>
          <cell r="I53">
            <v>189</v>
          </cell>
          <cell r="J53">
            <v>189</v>
          </cell>
        </row>
        <row r="54">
          <cell r="H54" t="str">
            <v>105326-CESFAM SAN RAFAEL</v>
          </cell>
          <cell r="I54">
            <v>138</v>
          </cell>
          <cell r="J54">
            <v>138</v>
          </cell>
        </row>
        <row r="55">
          <cell r="H55" t="str">
            <v>105443-P.S.R. CARCAMO                   </v>
          </cell>
          <cell r="I55">
            <v>8</v>
          </cell>
          <cell r="J55">
            <v>8</v>
          </cell>
        </row>
        <row r="56">
          <cell r="H56" t="str">
            <v>105444-P.S.R. HUINTIL</v>
          </cell>
          <cell r="I56">
            <v>7</v>
          </cell>
          <cell r="J56">
            <v>7</v>
          </cell>
        </row>
        <row r="57">
          <cell r="H57" t="str">
            <v>105445-P.S.R. LIMAHUIDA</v>
          </cell>
          <cell r="I57">
            <v>8</v>
          </cell>
          <cell r="J57">
            <v>8</v>
          </cell>
        </row>
        <row r="58">
          <cell r="H58" t="str">
            <v>105446-P.S.R. MATANCILLA</v>
          </cell>
          <cell r="I58">
            <v>1</v>
          </cell>
          <cell r="J58">
            <v>1</v>
          </cell>
        </row>
        <row r="59">
          <cell r="H59" t="str">
            <v>105447-P.S.R. PERALILLO</v>
          </cell>
          <cell r="I59">
            <v>10</v>
          </cell>
          <cell r="J59">
            <v>10</v>
          </cell>
        </row>
        <row r="60">
          <cell r="H60" t="str">
            <v>105448-P.S.R. SANTA VIRGINIA</v>
          </cell>
          <cell r="I60">
            <v>3</v>
          </cell>
          <cell r="J60">
            <v>3</v>
          </cell>
        </row>
        <row r="61">
          <cell r="H61" t="str">
            <v>105449-P.S.R. TUNGA NORTE</v>
          </cell>
          <cell r="I61">
            <v>1</v>
          </cell>
          <cell r="J61">
            <v>1</v>
          </cell>
        </row>
        <row r="62">
          <cell r="H62" t="str">
            <v>105485-P.S.R. PLAN DE HORNOS</v>
          </cell>
          <cell r="I62">
            <v>9</v>
          </cell>
          <cell r="J62">
            <v>9</v>
          </cell>
        </row>
        <row r="63">
          <cell r="H63" t="str">
            <v>105486-P.S.R. TUNGA SUR</v>
          </cell>
          <cell r="I63">
            <v>0</v>
          </cell>
          <cell r="J63">
            <v>0</v>
          </cell>
        </row>
        <row r="64">
          <cell r="H64" t="str">
            <v>105487-P.S.R. CAÑAS UNO</v>
          </cell>
          <cell r="I64">
            <v>36</v>
          </cell>
          <cell r="J64">
            <v>36</v>
          </cell>
        </row>
        <row r="65">
          <cell r="H65" t="str">
            <v>105496-P.S.R. PINTACURA SUR</v>
          </cell>
          <cell r="I65">
            <v>4</v>
          </cell>
          <cell r="J65">
            <v>4</v>
          </cell>
        </row>
        <row r="66">
          <cell r="H66" t="str">
            <v>105504-P.S.R. SOCAVON</v>
          </cell>
          <cell r="I66">
            <v>5</v>
          </cell>
          <cell r="J66">
            <v>5</v>
          </cell>
        </row>
        <row r="67">
          <cell r="I67">
            <v>419</v>
          </cell>
          <cell r="J67">
            <v>419</v>
          </cell>
        </row>
        <row r="68">
          <cell r="H68" t="str">
            <v>105309-CES. RURAL CANELA</v>
          </cell>
          <cell r="I68">
            <v>60</v>
          </cell>
          <cell r="J68">
            <v>60</v>
          </cell>
        </row>
        <row r="69">
          <cell r="H69" t="str">
            <v>105450-P.S.R. MINCHA NORTE            </v>
          </cell>
          <cell r="I69">
            <v>8</v>
          </cell>
          <cell r="J69">
            <v>8</v>
          </cell>
        </row>
        <row r="70">
          <cell r="H70" t="str">
            <v>105451-P.S.R. AGUA FRIA</v>
          </cell>
          <cell r="I70">
            <v>4</v>
          </cell>
          <cell r="J70">
            <v>4</v>
          </cell>
        </row>
        <row r="71">
          <cell r="H71" t="str">
            <v>105482-P.S.R. CANELA ALTA</v>
          </cell>
          <cell r="I71">
            <v>11</v>
          </cell>
          <cell r="J71">
            <v>11</v>
          </cell>
        </row>
        <row r="72">
          <cell r="H72" t="str">
            <v>105483-P.S.R. LOS RULOS</v>
          </cell>
          <cell r="I72">
            <v>10</v>
          </cell>
          <cell r="J72">
            <v>10</v>
          </cell>
        </row>
        <row r="73">
          <cell r="H73" t="str">
            <v>105484-P.S.R. HUENTELAUQUEN</v>
          </cell>
          <cell r="I73">
            <v>11</v>
          </cell>
          <cell r="J73">
            <v>11</v>
          </cell>
        </row>
        <row r="74">
          <cell r="H74" t="str">
            <v>105488-P.S.R. ESPIRITU SANTO</v>
          </cell>
          <cell r="I74">
            <v>1</v>
          </cell>
          <cell r="J74">
            <v>1</v>
          </cell>
        </row>
        <row r="75">
          <cell r="H75" t="str">
            <v>105493-P.S.R. MINCHA SUR</v>
          </cell>
          <cell r="I75">
            <v>1</v>
          </cell>
          <cell r="J75">
            <v>1</v>
          </cell>
        </row>
        <row r="76">
          <cell r="H76" t="str">
            <v>105497-P.S.R. JABONERIA</v>
          </cell>
          <cell r="I76">
            <v>0</v>
          </cell>
          <cell r="J76">
            <v>0</v>
          </cell>
        </row>
        <row r="77">
          <cell r="H77" t="str">
            <v>105498-P.S.R. QUEBRADA DE LINARES</v>
          </cell>
          <cell r="I77">
            <v>0</v>
          </cell>
          <cell r="J77">
            <v>0</v>
          </cell>
        </row>
        <row r="78">
          <cell r="I78">
            <v>106</v>
          </cell>
          <cell r="J78">
            <v>106</v>
          </cell>
        </row>
        <row r="79">
          <cell r="H79" t="str">
            <v>105108-HOSPITAL LOS VILOS</v>
          </cell>
          <cell r="I79">
            <v>218</v>
          </cell>
          <cell r="J79">
            <v>218</v>
          </cell>
        </row>
        <row r="80">
          <cell r="H80" t="str">
            <v>105478-P.S.R. CAIMANES                   </v>
          </cell>
          <cell r="I80">
            <v>35</v>
          </cell>
          <cell r="J80">
            <v>35</v>
          </cell>
        </row>
        <row r="81">
          <cell r="H81" t="str">
            <v>105479-P.S.R. GUANGUALI</v>
          </cell>
          <cell r="I81">
            <v>3</v>
          </cell>
          <cell r="J81">
            <v>3</v>
          </cell>
        </row>
        <row r="82">
          <cell r="H82" t="str">
            <v>105480-P.S.R. QUILIMARI</v>
          </cell>
          <cell r="I82">
            <v>19</v>
          </cell>
          <cell r="J82">
            <v>19</v>
          </cell>
        </row>
        <row r="83">
          <cell r="H83" t="str">
            <v>105481-P.S.R. TILAMA</v>
          </cell>
          <cell r="I83">
            <v>7</v>
          </cell>
          <cell r="J83">
            <v>7</v>
          </cell>
        </row>
        <row r="84">
          <cell r="H84" t="str">
            <v>105511-P.S.R. LOS CONDORES</v>
          </cell>
          <cell r="I84">
            <v>5</v>
          </cell>
          <cell r="J84">
            <v>5</v>
          </cell>
        </row>
        <row r="85">
          <cell r="I85">
            <v>287</v>
          </cell>
          <cell r="J85">
            <v>287</v>
          </cell>
        </row>
        <row r="86">
          <cell r="H86" t="str">
            <v>105104-HOSPITAL SALAMANCA</v>
          </cell>
          <cell r="I86">
            <v>134</v>
          </cell>
          <cell r="J86">
            <v>134</v>
          </cell>
        </row>
        <row r="87">
          <cell r="H87" t="str">
            <v>105452-P.S.R. CUNCUMEN                 </v>
          </cell>
          <cell r="I87">
            <v>70</v>
          </cell>
          <cell r="J87">
            <v>70</v>
          </cell>
        </row>
        <row r="88">
          <cell r="H88" t="str">
            <v>105453-P.S.R. TRANQUILLA</v>
          </cell>
          <cell r="I88">
            <v>9</v>
          </cell>
          <cell r="J88">
            <v>9</v>
          </cell>
        </row>
        <row r="89">
          <cell r="H89" t="str">
            <v>105454-P.S.R. CUNLAGUA</v>
          </cell>
          <cell r="I89">
            <v>3</v>
          </cell>
          <cell r="J89">
            <v>3</v>
          </cell>
        </row>
        <row r="90">
          <cell r="H90" t="str">
            <v>105455-P.S.R. CHILLEPIN</v>
          </cell>
          <cell r="I90">
            <v>19</v>
          </cell>
          <cell r="J90">
            <v>19</v>
          </cell>
        </row>
        <row r="91">
          <cell r="H91" t="str">
            <v>105456-P.S.R. LLIMPO</v>
          </cell>
          <cell r="I91">
            <v>13</v>
          </cell>
          <cell r="J91">
            <v>13</v>
          </cell>
        </row>
        <row r="92">
          <cell r="H92" t="str">
            <v>105457-P.S.R. SAN AGUSTIN</v>
          </cell>
          <cell r="I92">
            <v>5</v>
          </cell>
          <cell r="J92">
            <v>5</v>
          </cell>
        </row>
        <row r="93">
          <cell r="H93" t="str">
            <v>105458-P.S.R. TAHUINCO</v>
          </cell>
          <cell r="I93">
            <v>14</v>
          </cell>
          <cell r="J93">
            <v>14</v>
          </cell>
        </row>
        <row r="94">
          <cell r="H94" t="str">
            <v>105491-P.S.R. QUELEN BAJO</v>
          </cell>
          <cell r="I94">
            <v>8</v>
          </cell>
          <cell r="J94">
            <v>8</v>
          </cell>
        </row>
        <row r="95">
          <cell r="H95" t="str">
            <v>105492-P.S.R. CAMISA</v>
          </cell>
          <cell r="I95">
            <v>7</v>
          </cell>
          <cell r="J95">
            <v>7</v>
          </cell>
        </row>
        <row r="96">
          <cell r="H96" t="str">
            <v>105501-P.S.R. ARBOLEDA GRANDE</v>
          </cell>
          <cell r="I96">
            <v>3</v>
          </cell>
          <cell r="J96">
            <v>3</v>
          </cell>
        </row>
        <row r="97">
          <cell r="I97">
            <v>285</v>
          </cell>
          <cell r="J97">
            <v>285</v>
          </cell>
        </row>
        <row r="98">
          <cell r="H98" t="str">
            <v>105315-CES. RURAL C. DE TAMAYA</v>
          </cell>
          <cell r="I98">
            <v>53</v>
          </cell>
          <cell r="J98">
            <v>53</v>
          </cell>
        </row>
        <row r="99">
          <cell r="H99" t="str">
            <v>105317-CES. JORGE JORDAN D.</v>
          </cell>
          <cell r="I99">
            <v>400</v>
          </cell>
          <cell r="J99">
            <v>400</v>
          </cell>
        </row>
        <row r="100">
          <cell r="H100" t="str">
            <v>105322-CES. MARCOS MACUADA</v>
          </cell>
          <cell r="I100">
            <v>620</v>
          </cell>
          <cell r="J100">
            <v>620</v>
          </cell>
        </row>
        <row r="101">
          <cell r="H101" t="str">
            <v>105324-CES. SOTAQUI</v>
          </cell>
          <cell r="I101">
            <v>81</v>
          </cell>
          <cell r="J101">
            <v>81</v>
          </cell>
        </row>
        <row r="102">
          <cell r="H102" t="str">
            <v>105415-P.S.R. BARRAZA</v>
          </cell>
          <cell r="I102">
            <v>9</v>
          </cell>
          <cell r="J102">
            <v>9</v>
          </cell>
        </row>
        <row r="103">
          <cell r="H103" t="str">
            <v>105416-P.S.R. CAMARICO                  </v>
          </cell>
          <cell r="I103">
            <v>22</v>
          </cell>
          <cell r="J103">
            <v>22</v>
          </cell>
        </row>
        <row r="104">
          <cell r="H104" t="str">
            <v>105417-P.S.R. ALCONES BAJOS</v>
          </cell>
          <cell r="I104">
            <v>9</v>
          </cell>
          <cell r="J104">
            <v>9</v>
          </cell>
        </row>
        <row r="105">
          <cell r="H105" t="str">
            <v>105419-P.S.R. LAS SOSSAS</v>
          </cell>
          <cell r="I105">
            <v>6</v>
          </cell>
          <cell r="J105">
            <v>6</v>
          </cell>
        </row>
        <row r="106">
          <cell r="H106" t="str">
            <v>105420-P.S.R. LIMARI</v>
          </cell>
          <cell r="I106">
            <v>21</v>
          </cell>
          <cell r="J106">
            <v>21</v>
          </cell>
        </row>
        <row r="107">
          <cell r="H107" t="str">
            <v>105422-P.S.R. HORNILLOS</v>
          </cell>
          <cell r="I107">
            <v>0</v>
          </cell>
          <cell r="J107">
            <v>0</v>
          </cell>
        </row>
        <row r="108">
          <cell r="H108" t="str">
            <v>105437-P.S.R. CHALINGA</v>
          </cell>
          <cell r="I108">
            <v>4</v>
          </cell>
          <cell r="J108">
            <v>4</v>
          </cell>
        </row>
        <row r="109">
          <cell r="H109" t="str">
            <v>105439-P.S.R. CERRO BLANCO</v>
          </cell>
          <cell r="I109">
            <v>3</v>
          </cell>
          <cell r="J109">
            <v>3</v>
          </cell>
        </row>
        <row r="110">
          <cell r="H110" t="str">
            <v>105507-P.S.R. HUAMALATA</v>
          </cell>
          <cell r="I110">
            <v>19</v>
          </cell>
          <cell r="J110">
            <v>19</v>
          </cell>
        </row>
        <row r="111">
          <cell r="H111" t="str">
            <v>105510-P.S.R. RECOLETA</v>
          </cell>
          <cell r="I111">
            <v>14</v>
          </cell>
          <cell r="J111">
            <v>14</v>
          </cell>
        </row>
        <row r="112">
          <cell r="H112" t="str">
            <v>105722-CECOF SAN JOSE DE LA DEHESA</v>
          </cell>
          <cell r="I112">
            <v>73</v>
          </cell>
          <cell r="J112">
            <v>73</v>
          </cell>
        </row>
        <row r="113">
          <cell r="H113" t="str">
            <v>105723-CECOF LIMARI</v>
          </cell>
          <cell r="I113">
            <v>55</v>
          </cell>
          <cell r="J113">
            <v>55</v>
          </cell>
        </row>
        <row r="114">
          <cell r="I114">
            <v>1389</v>
          </cell>
          <cell r="J114">
            <v>1389</v>
          </cell>
        </row>
        <row r="115">
          <cell r="H115" t="str">
            <v>105105-HOSPITAL COMBARBALA</v>
          </cell>
          <cell r="I115">
            <v>92</v>
          </cell>
          <cell r="J115">
            <v>92</v>
          </cell>
        </row>
        <row r="116">
          <cell r="H116" t="str">
            <v>105433-P.S.R. SAN LORENZO</v>
          </cell>
          <cell r="I116">
            <v>0</v>
          </cell>
          <cell r="J116">
            <v>0</v>
          </cell>
        </row>
        <row r="117">
          <cell r="H117" t="str">
            <v>105434-P.S.R. SAN MARCOS</v>
          </cell>
          <cell r="I117">
            <v>3</v>
          </cell>
          <cell r="J117">
            <v>3</v>
          </cell>
        </row>
        <row r="118">
          <cell r="H118" t="str">
            <v>105441-P.S.R. MANQUEHUA</v>
          </cell>
          <cell r="I118">
            <v>4</v>
          </cell>
          <cell r="J118">
            <v>4</v>
          </cell>
        </row>
        <row r="119">
          <cell r="H119" t="str">
            <v>105459-P.S.R. BARRANCAS                </v>
          </cell>
          <cell r="I119">
            <v>3</v>
          </cell>
          <cell r="J119">
            <v>3</v>
          </cell>
        </row>
        <row r="120">
          <cell r="H120" t="str">
            <v>105460-P.S.R. COGOTI 18</v>
          </cell>
          <cell r="I120">
            <v>17</v>
          </cell>
          <cell r="J120">
            <v>17</v>
          </cell>
        </row>
        <row r="121">
          <cell r="H121" t="str">
            <v>105461-P.S.R. EL HUACHO</v>
          </cell>
          <cell r="I121">
            <v>2</v>
          </cell>
          <cell r="J121">
            <v>2</v>
          </cell>
        </row>
        <row r="122">
          <cell r="H122" t="str">
            <v>105462-P.S.R. EL SAUCE</v>
          </cell>
          <cell r="I122">
            <v>4</v>
          </cell>
          <cell r="J122">
            <v>4</v>
          </cell>
        </row>
        <row r="123">
          <cell r="H123" t="str">
            <v>105463-P.S.R. QUILITAPIA</v>
          </cell>
          <cell r="I123">
            <v>4</v>
          </cell>
          <cell r="J123">
            <v>4</v>
          </cell>
        </row>
        <row r="124">
          <cell r="H124" t="str">
            <v>105464-P.S.R. LA LIGUA</v>
          </cell>
          <cell r="I124">
            <v>6</v>
          </cell>
          <cell r="J124">
            <v>6</v>
          </cell>
        </row>
        <row r="125">
          <cell r="H125" t="str">
            <v>105465-P.S.R. RAMADILLA</v>
          </cell>
          <cell r="I125">
            <v>3</v>
          </cell>
          <cell r="J125">
            <v>3</v>
          </cell>
        </row>
        <row r="126">
          <cell r="H126" t="str">
            <v>105466-P.S.R. VALLE HERMOSO</v>
          </cell>
          <cell r="I126">
            <v>2</v>
          </cell>
          <cell r="J126">
            <v>2</v>
          </cell>
        </row>
        <row r="127">
          <cell r="H127" t="str">
            <v>105490-P.S.R. EL DURAZNO</v>
          </cell>
          <cell r="I127">
            <v>1</v>
          </cell>
          <cell r="J127">
            <v>1</v>
          </cell>
        </row>
        <row r="128">
          <cell r="I128">
            <v>141</v>
          </cell>
          <cell r="J128">
            <v>141</v>
          </cell>
        </row>
        <row r="129">
          <cell r="H129" t="str">
            <v>105307-CES. RURAL MONTE PATRIA</v>
          </cell>
          <cell r="I129">
            <v>154</v>
          </cell>
          <cell r="J129">
            <v>154</v>
          </cell>
        </row>
        <row r="130">
          <cell r="H130" t="str">
            <v>105311-CES. RURAL CHAÑARAL ALTO</v>
          </cell>
          <cell r="I130">
            <v>53</v>
          </cell>
          <cell r="J130">
            <v>53</v>
          </cell>
        </row>
        <row r="131">
          <cell r="H131" t="str">
            <v>105312-CES. RURAL CAREN</v>
          </cell>
          <cell r="I131">
            <v>28</v>
          </cell>
          <cell r="J131">
            <v>28</v>
          </cell>
        </row>
        <row r="132">
          <cell r="H132" t="str">
            <v>105318-CES. RURAL EL PALQUI</v>
          </cell>
          <cell r="I132">
            <v>150</v>
          </cell>
          <cell r="J132">
            <v>150</v>
          </cell>
        </row>
        <row r="133">
          <cell r="H133" t="str">
            <v>105425-P.S.R. CHILECITO</v>
          </cell>
          <cell r="I133">
            <v>4</v>
          </cell>
          <cell r="J133">
            <v>4</v>
          </cell>
        </row>
        <row r="134">
          <cell r="H134" t="str">
            <v>105427-P.S.R. HACIENDA VALDIVIA</v>
          </cell>
          <cell r="I134">
            <v>11</v>
          </cell>
          <cell r="J134">
            <v>11</v>
          </cell>
        </row>
        <row r="135">
          <cell r="H135" t="str">
            <v>105428-P.S.R. HUATULAME</v>
          </cell>
          <cell r="I135">
            <v>13</v>
          </cell>
          <cell r="J135">
            <v>13</v>
          </cell>
        </row>
        <row r="136">
          <cell r="H136" t="str">
            <v>105430-P.S.R. MIALQUI</v>
          </cell>
          <cell r="I136">
            <v>2</v>
          </cell>
          <cell r="J136">
            <v>2</v>
          </cell>
        </row>
        <row r="137">
          <cell r="H137" t="str">
            <v>105431-P.S.R. PEDREGAL</v>
          </cell>
          <cell r="I137">
            <v>5</v>
          </cell>
          <cell r="J137">
            <v>5</v>
          </cell>
        </row>
        <row r="138">
          <cell r="H138" t="str">
            <v>105432-P.S.R. RAPEL</v>
          </cell>
          <cell r="I138">
            <v>12</v>
          </cell>
          <cell r="J138">
            <v>12</v>
          </cell>
        </row>
        <row r="139">
          <cell r="H139" t="str">
            <v>105435-P.S.R. TULAHUEN</v>
          </cell>
          <cell r="I139">
            <v>19</v>
          </cell>
          <cell r="J139">
            <v>19</v>
          </cell>
        </row>
        <row r="140">
          <cell r="H140" t="str">
            <v>105436-P.S.R. EL MAITEN</v>
          </cell>
          <cell r="I140">
            <v>5</v>
          </cell>
          <cell r="J140">
            <v>5</v>
          </cell>
        </row>
        <row r="141">
          <cell r="H141" t="str">
            <v>105489-P.S.R. RAMADAS DE TULAHUEN</v>
          </cell>
          <cell r="I141">
            <v>3</v>
          </cell>
          <cell r="J141">
            <v>3</v>
          </cell>
        </row>
        <row r="142">
          <cell r="I142">
            <v>459</v>
          </cell>
          <cell r="J142">
            <v>459</v>
          </cell>
        </row>
        <row r="143">
          <cell r="H143" t="str">
            <v>105308-CES. RURAL PUNITAQUI</v>
          </cell>
          <cell r="I143">
            <v>181</v>
          </cell>
          <cell r="J143">
            <v>181</v>
          </cell>
        </row>
        <row r="144">
          <cell r="H144" t="str">
            <v>105440-P.S.R. DIVISADERO</v>
          </cell>
          <cell r="I144">
            <v>0</v>
          </cell>
          <cell r="J144">
            <v>0</v>
          </cell>
        </row>
        <row r="145">
          <cell r="H145" t="str">
            <v>105442-P.S.R. SAN PEDRO DE QUILES</v>
          </cell>
          <cell r="I145">
            <v>1</v>
          </cell>
          <cell r="J145">
            <v>1</v>
          </cell>
        </row>
        <row r="146">
          <cell r="H146" t="str">
            <v>105508-P.S.R. EL PARRAL DE QUILES  </v>
          </cell>
          <cell r="I146">
            <v>5</v>
          </cell>
          <cell r="J146">
            <v>5</v>
          </cell>
        </row>
        <row r="147">
          <cell r="I147">
            <v>187</v>
          </cell>
          <cell r="J147">
            <v>187</v>
          </cell>
        </row>
        <row r="148">
          <cell r="H148" t="str">
            <v>105310-CES. RURAL PICHASCA</v>
          </cell>
          <cell r="I148">
            <v>14</v>
          </cell>
          <cell r="J148">
            <v>14</v>
          </cell>
        </row>
        <row r="149">
          <cell r="H149" t="str">
            <v>105409-P.S.R. EL CHAÑAR</v>
          </cell>
          <cell r="I149">
            <v>3</v>
          </cell>
          <cell r="J149">
            <v>3</v>
          </cell>
        </row>
        <row r="150">
          <cell r="H150" t="str">
            <v>105410-P.S.R. HURTADO</v>
          </cell>
          <cell r="I150">
            <v>3</v>
          </cell>
          <cell r="J150">
            <v>3</v>
          </cell>
        </row>
        <row r="151">
          <cell r="H151" t="str">
            <v>105411-P.S.R. LAS BREAS</v>
          </cell>
          <cell r="I151">
            <v>3</v>
          </cell>
          <cell r="J151">
            <v>3</v>
          </cell>
        </row>
        <row r="152">
          <cell r="H152" t="str">
            <v>105413-P.S.R. SAMO ALTO</v>
          </cell>
          <cell r="I152">
            <v>5</v>
          </cell>
          <cell r="J152">
            <v>5</v>
          </cell>
        </row>
        <row r="153">
          <cell r="H153" t="str">
            <v>105414-P.S.R. SERON</v>
          </cell>
          <cell r="I153">
            <v>5</v>
          </cell>
          <cell r="J153">
            <v>5</v>
          </cell>
        </row>
        <row r="154">
          <cell r="H154" t="str">
            <v>105503-P.S.R. TABAQUEROS</v>
          </cell>
          <cell r="I154">
            <v>3</v>
          </cell>
          <cell r="J154">
            <v>3</v>
          </cell>
        </row>
        <row r="155">
          <cell r="I155">
            <v>36</v>
          </cell>
          <cell r="J155">
            <v>36</v>
          </cell>
        </row>
        <row r="156">
          <cell r="I156">
            <v>8547</v>
          </cell>
          <cell r="J156">
            <v>8547</v>
          </cell>
        </row>
      </sheetData>
      <sheetData sheetId="19">
        <row r="4">
          <cell r="H4" t="str">
            <v>105300-CES. CARDENAL CARO</v>
          </cell>
          <cell r="I4">
            <v>658</v>
          </cell>
          <cell r="J4">
            <v>658</v>
          </cell>
        </row>
        <row r="5">
          <cell r="H5" t="str">
            <v>105301-CES. LAS COMPAÑIAS</v>
          </cell>
          <cell r="I5">
            <v>455</v>
          </cell>
          <cell r="J5">
            <v>455</v>
          </cell>
        </row>
        <row r="6">
          <cell r="H6" t="str">
            <v>105302-CES. PEDRO AGUIRRE C.</v>
          </cell>
          <cell r="I6">
            <v>518</v>
          </cell>
          <cell r="J6">
            <v>518</v>
          </cell>
        </row>
        <row r="7">
          <cell r="H7" t="str">
            <v>105313-CES. SCHAFFHAUSER</v>
          </cell>
          <cell r="I7">
            <v>421</v>
          </cell>
          <cell r="J7">
            <v>421</v>
          </cell>
        </row>
        <row r="8">
          <cell r="H8" t="str">
            <v>105319-CES. CARDENAL R.S.H.</v>
          </cell>
          <cell r="I8">
            <v>599</v>
          </cell>
          <cell r="J8">
            <v>599</v>
          </cell>
        </row>
        <row r="9">
          <cell r="H9" t="str">
            <v>105325-CESFAM JUAN PABLO II</v>
          </cell>
          <cell r="I9">
            <v>457</v>
          </cell>
          <cell r="J9">
            <v>457</v>
          </cell>
        </row>
        <row r="10">
          <cell r="H10" t="str">
            <v>105400-P.S.R. ALGARROBITO            </v>
          </cell>
          <cell r="I10">
            <v>74</v>
          </cell>
          <cell r="J10">
            <v>74</v>
          </cell>
        </row>
        <row r="11">
          <cell r="H11" t="str">
            <v>105401-P.S.R. LAS ROJAS</v>
          </cell>
          <cell r="I11">
            <v>13</v>
          </cell>
          <cell r="J11">
            <v>13</v>
          </cell>
        </row>
        <row r="12">
          <cell r="H12" t="str">
            <v>105402-P.S.R. EL ROMERO</v>
          </cell>
          <cell r="I12">
            <v>7</v>
          </cell>
          <cell r="J12">
            <v>7</v>
          </cell>
        </row>
        <row r="13">
          <cell r="H13" t="str">
            <v>105499-P.S.R. LAMBERT</v>
          </cell>
          <cell r="I13">
            <v>2</v>
          </cell>
          <cell r="J13">
            <v>2</v>
          </cell>
        </row>
        <row r="14">
          <cell r="I14">
            <v>3204</v>
          </cell>
          <cell r="J14">
            <v>3204</v>
          </cell>
        </row>
        <row r="15">
          <cell r="H15" t="str">
            <v>105303-CES. SAN JUAN</v>
          </cell>
          <cell r="I15">
            <v>481</v>
          </cell>
          <cell r="J15">
            <v>481</v>
          </cell>
        </row>
        <row r="16">
          <cell r="H16" t="str">
            <v>105304-CES. SANTA CECILIA</v>
          </cell>
          <cell r="I16">
            <v>475</v>
          </cell>
          <cell r="J16">
            <v>475</v>
          </cell>
        </row>
        <row r="17">
          <cell r="H17" t="str">
            <v>105305-CES. TIERRAS BLANCAS</v>
          </cell>
          <cell r="I17">
            <v>1204</v>
          </cell>
          <cell r="J17">
            <v>1204</v>
          </cell>
        </row>
        <row r="18">
          <cell r="H18" t="str">
            <v>105321-CES. RURAL  TONGOY</v>
          </cell>
          <cell r="I18">
            <v>119</v>
          </cell>
          <cell r="J18">
            <v>119</v>
          </cell>
        </row>
        <row r="19">
          <cell r="H19" t="str">
            <v>105323-CES. DR. SERGIO AGUILAR</v>
          </cell>
          <cell r="I19">
            <v>737</v>
          </cell>
          <cell r="J19">
            <v>737</v>
          </cell>
        </row>
        <row r="20">
          <cell r="H20" t="str">
            <v>105404-P.S.R. EL TANGUE                         </v>
          </cell>
          <cell r="I20">
            <v>27</v>
          </cell>
          <cell r="J20">
            <v>27</v>
          </cell>
        </row>
        <row r="21">
          <cell r="H21" t="str">
            <v>105405-P.S.R. GUANAQUEROS</v>
          </cell>
          <cell r="I21">
            <v>36</v>
          </cell>
          <cell r="J21">
            <v>36</v>
          </cell>
        </row>
        <row r="22">
          <cell r="H22" t="str">
            <v>105406-P.S.R. PAN DE AZUCAR</v>
          </cell>
          <cell r="I22">
            <v>49</v>
          </cell>
          <cell r="J22">
            <v>49</v>
          </cell>
        </row>
        <row r="23">
          <cell r="H23" t="str">
            <v>105407-P.S.R. TAMBILLOS</v>
          </cell>
          <cell r="I23">
            <v>17</v>
          </cell>
          <cell r="J23">
            <v>17</v>
          </cell>
        </row>
        <row r="24">
          <cell r="I24">
            <v>3145</v>
          </cell>
          <cell r="J24">
            <v>3145</v>
          </cell>
        </row>
        <row r="25">
          <cell r="H25" t="str">
            <v>105106-HOSPITAL ANDACOLLO</v>
          </cell>
          <cell r="I25">
            <v>269</v>
          </cell>
          <cell r="J25">
            <v>269</v>
          </cell>
        </row>
        <row r="26">
          <cell r="I26">
            <v>269</v>
          </cell>
          <cell r="J26">
            <v>269</v>
          </cell>
        </row>
        <row r="27">
          <cell r="H27" t="str">
            <v>105314-CES. LA HIGUERA</v>
          </cell>
          <cell r="I27">
            <v>58</v>
          </cell>
          <cell r="J27">
            <v>58</v>
          </cell>
        </row>
        <row r="28">
          <cell r="H28" t="str">
            <v>105500-P.S.R. CALETA HORNOS        </v>
          </cell>
          <cell r="I28">
            <v>58</v>
          </cell>
          <cell r="J28">
            <v>58</v>
          </cell>
        </row>
        <row r="29">
          <cell r="H29" t="str">
            <v>105505-P.S.R. LOS CHOROS</v>
          </cell>
          <cell r="I29">
            <v>26</v>
          </cell>
          <cell r="J29">
            <v>26</v>
          </cell>
        </row>
        <row r="30">
          <cell r="H30" t="str">
            <v>105506-P.S.R. EL TRAPICHE</v>
          </cell>
          <cell r="I30">
            <v>38</v>
          </cell>
          <cell r="J30">
            <v>38</v>
          </cell>
        </row>
        <row r="31">
          <cell r="I31">
            <v>180</v>
          </cell>
          <cell r="J31">
            <v>180</v>
          </cell>
        </row>
        <row r="32">
          <cell r="H32" t="str">
            <v>105306-CES. PAIHUANO</v>
          </cell>
          <cell r="I32">
            <v>20</v>
          </cell>
          <cell r="J32">
            <v>20</v>
          </cell>
        </row>
        <row r="33">
          <cell r="H33" t="str">
            <v>105475-P.S.R. HORCON</v>
          </cell>
          <cell r="I33">
            <v>3</v>
          </cell>
          <cell r="J33">
            <v>3</v>
          </cell>
        </row>
        <row r="34">
          <cell r="H34" t="str">
            <v>105476-P.S.R. MONTE GRANDE</v>
          </cell>
          <cell r="I34">
            <v>2</v>
          </cell>
          <cell r="J34">
            <v>2</v>
          </cell>
        </row>
        <row r="35">
          <cell r="H35" t="str">
            <v>105477-P.S.R. PISCO ELQUI</v>
          </cell>
          <cell r="I35">
            <v>31</v>
          </cell>
          <cell r="J35">
            <v>31</v>
          </cell>
        </row>
        <row r="36">
          <cell r="I36">
            <v>56</v>
          </cell>
          <cell r="J36">
            <v>56</v>
          </cell>
        </row>
        <row r="37">
          <cell r="H37" t="str">
            <v>105107-HOSPITAL VICUÑA</v>
          </cell>
          <cell r="I37">
            <v>419</v>
          </cell>
          <cell r="J37">
            <v>419</v>
          </cell>
        </row>
        <row r="38">
          <cell r="H38" t="str">
            <v>105467-P.S.R. DIAGUITAS</v>
          </cell>
          <cell r="I38">
            <v>43</v>
          </cell>
          <cell r="J38">
            <v>43</v>
          </cell>
        </row>
        <row r="39">
          <cell r="H39" t="str">
            <v>105468-P.S.R. EL MOLLE</v>
          </cell>
          <cell r="I39">
            <v>26</v>
          </cell>
          <cell r="J39">
            <v>26</v>
          </cell>
        </row>
        <row r="40">
          <cell r="H40" t="str">
            <v>105469-P.S.R. EL TAMBO</v>
          </cell>
          <cell r="I40">
            <v>49</v>
          </cell>
          <cell r="J40">
            <v>49</v>
          </cell>
        </row>
        <row r="41">
          <cell r="H41" t="str">
            <v>105470-P.S.R. HUANTA</v>
          </cell>
          <cell r="I41">
            <v>7</v>
          </cell>
          <cell r="J41">
            <v>7</v>
          </cell>
        </row>
        <row r="42">
          <cell r="H42" t="str">
            <v>105471-P.S.R. PERALILLO</v>
          </cell>
          <cell r="I42">
            <v>40</v>
          </cell>
          <cell r="J42">
            <v>40</v>
          </cell>
        </row>
        <row r="43">
          <cell r="H43" t="str">
            <v>105472-P.S.R. RIVADAVIA</v>
          </cell>
          <cell r="I43">
            <v>25</v>
          </cell>
          <cell r="J43">
            <v>25</v>
          </cell>
        </row>
        <row r="44">
          <cell r="H44" t="str">
            <v>105473-P.S.R. TALCUNA</v>
          </cell>
          <cell r="I44">
            <v>14</v>
          </cell>
          <cell r="J44">
            <v>14</v>
          </cell>
        </row>
        <row r="45">
          <cell r="H45" t="str">
            <v>105474-P.S.R. CHAPILCA</v>
          </cell>
          <cell r="I45">
            <v>17</v>
          </cell>
          <cell r="J45">
            <v>17</v>
          </cell>
        </row>
        <row r="46">
          <cell r="H46" t="str">
            <v>105502-P.S.R. CALINGASTA</v>
          </cell>
          <cell r="I46">
            <v>56</v>
          </cell>
          <cell r="J46">
            <v>56</v>
          </cell>
        </row>
        <row r="47">
          <cell r="H47" t="str">
            <v>105509-P.S.R. GUALLIGUAICA</v>
          </cell>
          <cell r="I47">
            <v>8</v>
          </cell>
          <cell r="J47">
            <v>8</v>
          </cell>
        </row>
        <row r="48">
          <cell r="I48">
            <v>704</v>
          </cell>
          <cell r="J48">
            <v>704</v>
          </cell>
        </row>
        <row r="49">
          <cell r="H49" t="str">
            <v>105103-HOSPITAL ILLAPEL</v>
          </cell>
          <cell r="I49">
            <v>334</v>
          </cell>
          <cell r="J49">
            <v>334</v>
          </cell>
        </row>
        <row r="50">
          <cell r="H50" t="str">
            <v>105326-CESFAM SAN RAFAEL</v>
          </cell>
          <cell r="I50">
            <v>210</v>
          </cell>
          <cell r="J50">
            <v>210</v>
          </cell>
        </row>
        <row r="51">
          <cell r="H51" t="str">
            <v>105443-P.S.R. CARCAMO                   </v>
          </cell>
          <cell r="I51">
            <v>14</v>
          </cell>
          <cell r="J51">
            <v>14</v>
          </cell>
        </row>
        <row r="52">
          <cell r="H52" t="str">
            <v>105444-P.S.R. HUINTIL</v>
          </cell>
          <cell r="I52">
            <v>10</v>
          </cell>
          <cell r="J52">
            <v>10</v>
          </cell>
        </row>
        <row r="53">
          <cell r="H53" t="str">
            <v>105445-P.S.R. LIMAHUIDA</v>
          </cell>
          <cell r="I53">
            <v>4</v>
          </cell>
          <cell r="J53">
            <v>4</v>
          </cell>
        </row>
        <row r="54">
          <cell r="H54" t="str">
            <v>105446-P.S.R. MATANCILLA</v>
          </cell>
          <cell r="I54">
            <v>4</v>
          </cell>
          <cell r="J54">
            <v>4</v>
          </cell>
        </row>
        <row r="55">
          <cell r="H55" t="str">
            <v>105447-P.S.R. PERALILLO</v>
          </cell>
          <cell r="I55">
            <v>9</v>
          </cell>
          <cell r="J55">
            <v>9</v>
          </cell>
        </row>
        <row r="56">
          <cell r="H56" t="str">
            <v>105448-P.S.R. SANTA VIRGINIA</v>
          </cell>
          <cell r="I56">
            <v>6</v>
          </cell>
          <cell r="J56">
            <v>6</v>
          </cell>
        </row>
        <row r="57">
          <cell r="H57" t="str">
            <v>105449-P.S.R. TUNGA NORTE</v>
          </cell>
          <cell r="I57">
            <v>6</v>
          </cell>
          <cell r="J57">
            <v>6</v>
          </cell>
        </row>
        <row r="58">
          <cell r="H58" t="str">
            <v>105485-P.S.R. PLAN DE HORNOS</v>
          </cell>
          <cell r="I58">
            <v>14</v>
          </cell>
          <cell r="J58">
            <v>14</v>
          </cell>
        </row>
        <row r="59">
          <cell r="H59" t="str">
            <v>105486-P.S.R. TUNGA SUR</v>
          </cell>
          <cell r="I59">
            <v>5</v>
          </cell>
          <cell r="J59">
            <v>5</v>
          </cell>
        </row>
        <row r="60">
          <cell r="H60" t="str">
            <v>105487-P.S.R. CAÑAS UNO</v>
          </cell>
          <cell r="I60">
            <v>45</v>
          </cell>
          <cell r="J60">
            <v>45</v>
          </cell>
        </row>
        <row r="61">
          <cell r="H61" t="str">
            <v>105496-P.S.R. PINTACURA SUR</v>
          </cell>
          <cell r="I61">
            <v>2</v>
          </cell>
          <cell r="J61">
            <v>2</v>
          </cell>
        </row>
        <row r="62">
          <cell r="H62" t="str">
            <v>105504-P.S.R. SOCAVON</v>
          </cell>
          <cell r="I62">
            <v>4</v>
          </cell>
          <cell r="J62">
            <v>4</v>
          </cell>
        </row>
        <row r="63">
          <cell r="I63">
            <v>667</v>
          </cell>
          <cell r="J63">
            <v>667</v>
          </cell>
        </row>
        <row r="64">
          <cell r="H64" t="str">
            <v>105309-CES. RURAL CANELA</v>
          </cell>
          <cell r="I64">
            <v>98</v>
          </cell>
          <cell r="J64">
            <v>98</v>
          </cell>
        </row>
        <row r="65">
          <cell r="H65" t="str">
            <v>105450-P.S.R. MINCHA NORTE            </v>
          </cell>
          <cell r="I65">
            <v>43</v>
          </cell>
          <cell r="J65">
            <v>43</v>
          </cell>
        </row>
        <row r="66">
          <cell r="H66" t="str">
            <v>105451-P.S.R. AGUA FRIA</v>
          </cell>
          <cell r="I66">
            <v>7</v>
          </cell>
          <cell r="J66">
            <v>7</v>
          </cell>
        </row>
        <row r="67">
          <cell r="H67" t="str">
            <v>105482-P.S.R. CANELA ALTA</v>
          </cell>
          <cell r="I67">
            <v>4</v>
          </cell>
          <cell r="J67">
            <v>4</v>
          </cell>
        </row>
        <row r="68">
          <cell r="H68" t="str">
            <v>105483-P.S.R. LOS RULOS</v>
          </cell>
          <cell r="I68">
            <v>7</v>
          </cell>
          <cell r="J68">
            <v>7</v>
          </cell>
        </row>
        <row r="69">
          <cell r="H69" t="str">
            <v>105484-P.S.R. HUENTELAUQUEN</v>
          </cell>
          <cell r="I69">
            <v>11</v>
          </cell>
          <cell r="J69">
            <v>11</v>
          </cell>
        </row>
        <row r="70">
          <cell r="H70" t="str">
            <v>105488-P.S.R. ESPIRITU SANTO</v>
          </cell>
          <cell r="I70">
            <v>1</v>
          </cell>
          <cell r="J70">
            <v>1</v>
          </cell>
        </row>
        <row r="71">
          <cell r="H71" t="str">
            <v>105493-P.S.R. MINCHA SUR</v>
          </cell>
          <cell r="I71">
            <v>5</v>
          </cell>
          <cell r="J71">
            <v>5</v>
          </cell>
        </row>
        <row r="72">
          <cell r="H72" t="str">
            <v>105497-P.S.R. JABONERIA</v>
          </cell>
          <cell r="I72">
            <v>2</v>
          </cell>
          <cell r="J72">
            <v>2</v>
          </cell>
        </row>
        <row r="73">
          <cell r="H73" t="str">
            <v>105498-P.S.R. QUEBRADA DE LINARES</v>
          </cell>
          <cell r="I73">
            <v>3</v>
          </cell>
          <cell r="J73">
            <v>3</v>
          </cell>
        </row>
        <row r="74">
          <cell r="I74">
            <v>181</v>
          </cell>
          <cell r="J74">
            <v>181</v>
          </cell>
        </row>
        <row r="75">
          <cell r="H75" t="str">
            <v>105108-HOSPITAL LOS VILOS</v>
          </cell>
          <cell r="I75">
            <v>195</v>
          </cell>
          <cell r="J75">
            <v>195</v>
          </cell>
        </row>
        <row r="76">
          <cell r="H76" t="str">
            <v>105478-P.S.R. CAIMANES                   </v>
          </cell>
          <cell r="I76">
            <v>45</v>
          </cell>
          <cell r="J76">
            <v>45</v>
          </cell>
        </row>
        <row r="77">
          <cell r="H77" t="str">
            <v>105479-P.S.R. GUANGUALI</v>
          </cell>
          <cell r="I77">
            <v>16</v>
          </cell>
          <cell r="J77">
            <v>16</v>
          </cell>
        </row>
        <row r="78">
          <cell r="H78" t="str">
            <v>105480-P.S.R. QUILIMARI</v>
          </cell>
          <cell r="I78">
            <v>22</v>
          </cell>
          <cell r="J78">
            <v>22</v>
          </cell>
        </row>
        <row r="79">
          <cell r="H79" t="str">
            <v>105481-P.S.R. TILAMA</v>
          </cell>
          <cell r="I79">
            <v>8</v>
          </cell>
          <cell r="J79">
            <v>8</v>
          </cell>
        </row>
        <row r="80">
          <cell r="H80" t="str">
            <v>105511-P.S.R. LOS CONDORES</v>
          </cell>
          <cell r="I80">
            <v>15</v>
          </cell>
          <cell r="J80">
            <v>15</v>
          </cell>
        </row>
        <row r="81">
          <cell r="I81">
            <v>301</v>
          </cell>
          <cell r="J81">
            <v>301</v>
          </cell>
        </row>
        <row r="82">
          <cell r="H82" t="str">
            <v>105104-HOSPITAL SALAMANCA</v>
          </cell>
          <cell r="I82">
            <v>327</v>
          </cell>
          <cell r="J82">
            <v>327</v>
          </cell>
        </row>
        <row r="83">
          <cell r="H83" t="str">
            <v>105452-P.S.R. CUNCUMEN                 </v>
          </cell>
          <cell r="I83">
            <v>106</v>
          </cell>
          <cell r="J83">
            <v>106</v>
          </cell>
        </row>
        <row r="84">
          <cell r="H84" t="str">
            <v>105453-P.S.R. TRANQUILLA</v>
          </cell>
          <cell r="I84">
            <v>8</v>
          </cell>
          <cell r="J84">
            <v>8</v>
          </cell>
        </row>
        <row r="85">
          <cell r="H85" t="str">
            <v>105454-P.S.R. CUNLAGUA</v>
          </cell>
          <cell r="I85">
            <v>7</v>
          </cell>
          <cell r="J85">
            <v>7</v>
          </cell>
        </row>
        <row r="86">
          <cell r="H86" t="str">
            <v>105455-P.S.R. CHILLEPIN</v>
          </cell>
          <cell r="I86">
            <v>8</v>
          </cell>
          <cell r="J86">
            <v>8</v>
          </cell>
        </row>
        <row r="87">
          <cell r="H87" t="str">
            <v>105456-P.S.R. LLIMPO</v>
          </cell>
          <cell r="I87">
            <v>10</v>
          </cell>
          <cell r="J87">
            <v>10</v>
          </cell>
        </row>
        <row r="88">
          <cell r="H88" t="str">
            <v>105457-P.S.R. SAN AGUSTIN</v>
          </cell>
          <cell r="I88">
            <v>20</v>
          </cell>
          <cell r="J88">
            <v>20</v>
          </cell>
        </row>
        <row r="89">
          <cell r="H89" t="str">
            <v>105458-P.S.R. TAHUINCO</v>
          </cell>
          <cell r="I89">
            <v>9</v>
          </cell>
          <cell r="J89">
            <v>9</v>
          </cell>
        </row>
        <row r="90">
          <cell r="H90" t="str">
            <v>105491-P.S.R. QUELEN BAJO</v>
          </cell>
          <cell r="I90">
            <v>9</v>
          </cell>
          <cell r="J90">
            <v>9</v>
          </cell>
        </row>
        <row r="91">
          <cell r="H91" t="str">
            <v>105492-P.S.R. CAMISA</v>
          </cell>
          <cell r="I91">
            <v>10</v>
          </cell>
          <cell r="J91">
            <v>10</v>
          </cell>
        </row>
        <row r="92">
          <cell r="H92" t="str">
            <v>105501-P.S.R. ARBOLEDA GRANDE</v>
          </cell>
          <cell r="I92">
            <v>8</v>
          </cell>
          <cell r="J92">
            <v>8</v>
          </cell>
        </row>
        <row r="93">
          <cell r="I93">
            <v>522</v>
          </cell>
          <cell r="J93">
            <v>522</v>
          </cell>
        </row>
        <row r="94">
          <cell r="H94" t="str">
            <v>105315-CES. RURAL C. DE TAMAYA</v>
          </cell>
          <cell r="I94">
            <v>135</v>
          </cell>
          <cell r="J94">
            <v>135</v>
          </cell>
        </row>
        <row r="95">
          <cell r="H95" t="str">
            <v>105317-CES. JORGE JORDAN D.</v>
          </cell>
          <cell r="I95">
            <v>360</v>
          </cell>
          <cell r="J95">
            <v>360</v>
          </cell>
        </row>
        <row r="96">
          <cell r="H96" t="str">
            <v>105322-CES. MARCOS MACUADA</v>
          </cell>
          <cell r="I96">
            <v>689</v>
          </cell>
          <cell r="J96">
            <v>689</v>
          </cell>
        </row>
        <row r="97">
          <cell r="H97" t="str">
            <v>105324-CES. SOTAQUI</v>
          </cell>
          <cell r="I97">
            <v>132</v>
          </cell>
          <cell r="J97">
            <v>132</v>
          </cell>
        </row>
        <row r="98">
          <cell r="H98" t="str">
            <v>105415-P.S.R. BARRAZA</v>
          </cell>
          <cell r="I98">
            <v>21</v>
          </cell>
          <cell r="J98">
            <v>21</v>
          </cell>
        </row>
        <row r="99">
          <cell r="H99" t="str">
            <v>105416-P.S.R. CAMARICO                  </v>
          </cell>
          <cell r="I99">
            <v>48</v>
          </cell>
          <cell r="J99">
            <v>48</v>
          </cell>
        </row>
        <row r="100">
          <cell r="H100" t="str">
            <v>105417-P.S.R. ALCONES BAJOS</v>
          </cell>
          <cell r="I100">
            <v>28</v>
          </cell>
          <cell r="J100">
            <v>28</v>
          </cell>
        </row>
        <row r="101">
          <cell r="H101" t="str">
            <v>105419-P.S.R. LAS SOSSAS</v>
          </cell>
          <cell r="I101">
            <v>17</v>
          </cell>
          <cell r="J101">
            <v>17</v>
          </cell>
        </row>
        <row r="102">
          <cell r="H102" t="str">
            <v>105420-P.S.R. LIMARI</v>
          </cell>
          <cell r="I102">
            <v>69</v>
          </cell>
          <cell r="J102">
            <v>69</v>
          </cell>
        </row>
        <row r="103">
          <cell r="H103" t="str">
            <v>105422-P.S.R. HORNILLOS</v>
          </cell>
          <cell r="I103">
            <v>9</v>
          </cell>
          <cell r="J103">
            <v>9</v>
          </cell>
        </row>
        <row r="104">
          <cell r="H104" t="str">
            <v>105437-P.S.R. CHALINGA</v>
          </cell>
          <cell r="I104">
            <v>29</v>
          </cell>
          <cell r="J104">
            <v>29</v>
          </cell>
        </row>
        <row r="105">
          <cell r="H105" t="str">
            <v>105439-P.S.R. CERRO BLANCO</v>
          </cell>
          <cell r="I105">
            <v>7</v>
          </cell>
          <cell r="J105">
            <v>7</v>
          </cell>
        </row>
        <row r="106">
          <cell r="H106" t="str">
            <v>105507-P.S.R. HUAMALATA</v>
          </cell>
          <cell r="I106">
            <v>50</v>
          </cell>
          <cell r="J106">
            <v>50</v>
          </cell>
        </row>
        <row r="107">
          <cell r="H107" t="str">
            <v>105510-P.S.R. RECOLETA</v>
          </cell>
          <cell r="I107">
            <v>40</v>
          </cell>
          <cell r="J107">
            <v>40</v>
          </cell>
        </row>
        <row r="108">
          <cell r="H108" t="str">
            <v>105722-CECOF SAN JOSE DE LA DEHESA</v>
          </cell>
          <cell r="I108">
            <v>161</v>
          </cell>
          <cell r="J108">
            <v>161</v>
          </cell>
        </row>
        <row r="109">
          <cell r="H109" t="str">
            <v>105723-CECOF LIMARI</v>
          </cell>
          <cell r="I109">
            <v>164</v>
          </cell>
          <cell r="J109">
            <v>164</v>
          </cell>
        </row>
        <row r="110">
          <cell r="I110">
            <v>1959</v>
          </cell>
          <cell r="J110">
            <v>1959</v>
          </cell>
        </row>
        <row r="111">
          <cell r="H111" t="str">
            <v>105105-HOSPITAL COMBARBALA</v>
          </cell>
          <cell r="I111">
            <v>152</v>
          </cell>
          <cell r="J111">
            <v>152</v>
          </cell>
        </row>
        <row r="112">
          <cell r="H112" t="str">
            <v>105433-P.S.R. SAN LORENZO</v>
          </cell>
          <cell r="I112">
            <v>2</v>
          </cell>
          <cell r="J112">
            <v>2</v>
          </cell>
        </row>
        <row r="113">
          <cell r="H113" t="str">
            <v>105434-P.S.R. SAN MARCOS</v>
          </cell>
          <cell r="I113">
            <v>9</v>
          </cell>
          <cell r="J113">
            <v>9</v>
          </cell>
        </row>
        <row r="114">
          <cell r="H114" t="str">
            <v>105441-P.S.R. MANQUEHUA</v>
          </cell>
          <cell r="I114">
            <v>9</v>
          </cell>
          <cell r="J114">
            <v>9</v>
          </cell>
        </row>
        <row r="115">
          <cell r="H115" t="str">
            <v>105459-P.S.R. BARRANCAS                </v>
          </cell>
          <cell r="I115">
            <v>16</v>
          </cell>
          <cell r="J115">
            <v>16</v>
          </cell>
        </row>
        <row r="116">
          <cell r="H116" t="str">
            <v>105460-P.S.R. COGOTI 18</v>
          </cell>
          <cell r="I116">
            <v>23</v>
          </cell>
          <cell r="J116">
            <v>23</v>
          </cell>
        </row>
        <row r="117">
          <cell r="H117" t="str">
            <v>105461-P.S.R. EL HUACHO</v>
          </cell>
          <cell r="I117">
            <v>5</v>
          </cell>
          <cell r="J117">
            <v>5</v>
          </cell>
        </row>
        <row r="118">
          <cell r="H118" t="str">
            <v>105462-P.S.R. EL SAUCE</v>
          </cell>
          <cell r="I118">
            <v>17</v>
          </cell>
          <cell r="J118">
            <v>17</v>
          </cell>
        </row>
        <row r="119">
          <cell r="H119" t="str">
            <v>105463-P.S.R. QUILITAPIA</v>
          </cell>
          <cell r="I119">
            <v>19</v>
          </cell>
          <cell r="J119">
            <v>19</v>
          </cell>
        </row>
        <row r="120">
          <cell r="H120" t="str">
            <v>105464-P.S.R. LA LIGUA</v>
          </cell>
          <cell r="I120">
            <v>17</v>
          </cell>
          <cell r="J120">
            <v>17</v>
          </cell>
        </row>
        <row r="121">
          <cell r="H121" t="str">
            <v>105465-P.S.R. RAMADILLA</v>
          </cell>
          <cell r="I121">
            <v>7</v>
          </cell>
          <cell r="J121">
            <v>7</v>
          </cell>
        </row>
        <row r="122">
          <cell r="H122" t="str">
            <v>105466-P.S.R. VALLE HERMOSO</v>
          </cell>
          <cell r="I122">
            <v>14</v>
          </cell>
          <cell r="J122">
            <v>14</v>
          </cell>
        </row>
        <row r="123">
          <cell r="H123" t="str">
            <v>105490-P.S.R. EL DURAZNO</v>
          </cell>
          <cell r="I123">
            <v>4</v>
          </cell>
          <cell r="J123">
            <v>4</v>
          </cell>
        </row>
        <row r="124">
          <cell r="I124">
            <v>294</v>
          </cell>
          <cell r="J124">
            <v>294</v>
          </cell>
        </row>
        <row r="125">
          <cell r="H125" t="str">
            <v>105307-CES. RURAL MONTE PATRIA</v>
          </cell>
          <cell r="I125">
            <v>297</v>
          </cell>
          <cell r="J125">
            <v>297</v>
          </cell>
        </row>
        <row r="126">
          <cell r="H126" t="str">
            <v>105311-CES. RURAL CHAÑARAL ALTO</v>
          </cell>
          <cell r="I126">
            <v>80</v>
          </cell>
          <cell r="J126">
            <v>80</v>
          </cell>
        </row>
        <row r="127">
          <cell r="H127" t="str">
            <v>105312-CES. RURAL CAREN</v>
          </cell>
          <cell r="I127">
            <v>88</v>
          </cell>
          <cell r="J127">
            <v>88</v>
          </cell>
        </row>
        <row r="128">
          <cell r="H128" t="str">
            <v>105318-CES. RURAL EL PALQUI</v>
          </cell>
          <cell r="I128">
            <v>117</v>
          </cell>
          <cell r="J128">
            <v>117</v>
          </cell>
        </row>
        <row r="129">
          <cell r="H129" t="str">
            <v>105427-P.S.R. HACIENDA VALDIVIA</v>
          </cell>
          <cell r="I129">
            <v>14</v>
          </cell>
          <cell r="J129">
            <v>14</v>
          </cell>
        </row>
        <row r="130">
          <cell r="H130" t="str">
            <v>105428-P.S.R. HUATULAME</v>
          </cell>
          <cell r="I130">
            <v>2</v>
          </cell>
          <cell r="J130">
            <v>2</v>
          </cell>
        </row>
        <row r="131">
          <cell r="I131">
            <v>598</v>
          </cell>
          <cell r="J131">
            <v>598</v>
          </cell>
        </row>
        <row r="132">
          <cell r="H132" t="str">
            <v>105308-CES. RURAL PUNITAQUI</v>
          </cell>
          <cell r="I132">
            <v>245</v>
          </cell>
          <cell r="J132">
            <v>245</v>
          </cell>
        </row>
        <row r="133">
          <cell r="H133" t="str">
            <v>105440-P.S.R. DIVISADERO</v>
          </cell>
          <cell r="I133">
            <v>6</v>
          </cell>
          <cell r="J133">
            <v>6</v>
          </cell>
        </row>
        <row r="134">
          <cell r="H134" t="str">
            <v>105508-P.S.R. EL PARRAL DE QUILES  </v>
          </cell>
          <cell r="I134">
            <v>3</v>
          </cell>
          <cell r="J134">
            <v>3</v>
          </cell>
        </row>
        <row r="135">
          <cell r="I135">
            <v>254</v>
          </cell>
          <cell r="J135">
            <v>254</v>
          </cell>
        </row>
        <row r="136">
          <cell r="H136" t="str">
            <v>105310-CES. RURAL PICHASCA</v>
          </cell>
          <cell r="I136">
            <v>146</v>
          </cell>
          <cell r="J136">
            <v>146</v>
          </cell>
        </row>
        <row r="137">
          <cell r="I137">
            <v>146</v>
          </cell>
          <cell r="J137">
            <v>146</v>
          </cell>
        </row>
        <row r="138">
          <cell r="I138">
            <v>12480</v>
          </cell>
          <cell r="J138">
            <v>12480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UM1"/>
      <sheetName val="DEN1"/>
      <sheetName val="ACT DEN1"/>
      <sheetName val="NUM2"/>
      <sheetName val="DEN2"/>
      <sheetName val="ACT DEN2"/>
      <sheetName val="NUM3"/>
      <sheetName val="NUM4"/>
      <sheetName val="DEN4"/>
      <sheetName val="NUM5"/>
      <sheetName val="NUM6"/>
      <sheetName val="DEN6"/>
      <sheetName val="NUM7"/>
      <sheetName val="ACT NUM7"/>
      <sheetName val="NUM8"/>
      <sheetName val="ACT NUM8"/>
      <sheetName val="NUM9"/>
      <sheetName val="DEN9"/>
      <sheetName val="NUM10"/>
      <sheetName val="NUM11"/>
      <sheetName val="ACT NUM11"/>
      <sheetName val="NUM12"/>
      <sheetName val="ACT NUM12"/>
      <sheetName val="NUM13"/>
    </sheetNames>
    <sheetDataSet>
      <sheetData sheetId="1">
        <row r="2">
          <cell r="G2" t="str">
            <v>Suma de Total</v>
          </cell>
          <cell r="H2" t="str">
            <v>Etiquetas de columna</v>
          </cell>
        </row>
        <row r="3">
          <cell r="G3" t="str">
            <v>Etiquetas de fila</v>
          </cell>
          <cell r="H3">
            <v>6</v>
          </cell>
          <cell r="I3" t="str">
            <v>Total general</v>
          </cell>
        </row>
        <row r="4">
          <cell r="G4" t="str">
            <v>04101-LA SERENA</v>
          </cell>
          <cell r="H4">
            <v>376</v>
          </cell>
          <cell r="I4">
            <v>376</v>
          </cell>
        </row>
        <row r="5">
          <cell r="G5" t="str">
            <v>105300-CES. CARDENAL CARO</v>
          </cell>
          <cell r="H5">
            <v>38</v>
          </cell>
          <cell r="I5">
            <v>38</v>
          </cell>
        </row>
        <row r="6">
          <cell r="G6" t="str">
            <v>105301-CES. LAS COMPAÑIAS</v>
          </cell>
          <cell r="H6">
            <v>40</v>
          </cell>
          <cell r="I6">
            <v>40</v>
          </cell>
        </row>
        <row r="7">
          <cell r="G7" t="str">
            <v>105302-CES. PEDRO AGUIRRE C.</v>
          </cell>
          <cell r="H7">
            <v>73</v>
          </cell>
          <cell r="I7">
            <v>73</v>
          </cell>
        </row>
        <row r="8">
          <cell r="G8" t="str">
            <v>105313-CES. SCHAFFHAUSER</v>
          </cell>
          <cell r="H8">
            <v>40</v>
          </cell>
          <cell r="I8">
            <v>40</v>
          </cell>
        </row>
        <row r="9">
          <cell r="G9" t="str">
            <v>105319-CES. CARDENAL R.S.H.</v>
          </cell>
          <cell r="H9">
            <v>76</v>
          </cell>
          <cell r="I9">
            <v>76</v>
          </cell>
        </row>
        <row r="10">
          <cell r="G10" t="str">
            <v>105325-CESFAM JUAN PABLO II</v>
          </cell>
          <cell r="H10">
            <v>54</v>
          </cell>
          <cell r="I10">
            <v>54</v>
          </cell>
        </row>
        <row r="11">
          <cell r="G11" t="str">
            <v>105400-P.S.R. ALGARROBITO            </v>
          </cell>
          <cell r="H11">
            <v>19</v>
          </cell>
          <cell r="I11">
            <v>19</v>
          </cell>
        </row>
        <row r="12">
          <cell r="G12" t="str">
            <v>105401-P.S.R. LAS ROJAS</v>
          </cell>
          <cell r="H12">
            <v>5</v>
          </cell>
          <cell r="I12">
            <v>5</v>
          </cell>
        </row>
        <row r="13">
          <cell r="G13" t="str">
            <v>105402-P.S.R. EL ROMERO</v>
          </cell>
          <cell r="H13">
            <v>7</v>
          </cell>
          <cell r="I13">
            <v>7</v>
          </cell>
        </row>
        <row r="14">
          <cell r="G14" t="str">
            <v>105499-P.S.R. LAMBERT</v>
          </cell>
          <cell r="H14">
            <v>4</v>
          </cell>
          <cell r="I14">
            <v>4</v>
          </cell>
        </row>
        <row r="15">
          <cell r="G15" t="str">
            <v>105700-CECOF VILLA EL INDIO</v>
          </cell>
          <cell r="H15">
            <v>12</v>
          </cell>
          <cell r="I15">
            <v>12</v>
          </cell>
        </row>
        <row r="16">
          <cell r="G16" t="str">
            <v>105701-CECOF VILLA ALEMANIA</v>
          </cell>
          <cell r="H16">
            <v>2</v>
          </cell>
          <cell r="I16">
            <v>2</v>
          </cell>
        </row>
        <row r="17">
          <cell r="G17" t="str">
            <v>105702-CECOF VILLA LAMBERT</v>
          </cell>
          <cell r="H17">
            <v>6</v>
          </cell>
          <cell r="I17">
            <v>6</v>
          </cell>
        </row>
        <row r="18">
          <cell r="G18" t="str">
            <v>04102-COQUIMBO</v>
          </cell>
          <cell r="H18">
            <v>912</v>
          </cell>
          <cell r="I18">
            <v>912</v>
          </cell>
        </row>
        <row r="19">
          <cell r="G19" t="str">
            <v>105101-HOSPITAL COQUIMBO</v>
          </cell>
          <cell r="H19">
            <v>43</v>
          </cell>
          <cell r="I19">
            <v>43</v>
          </cell>
        </row>
        <row r="20">
          <cell r="G20" t="str">
            <v>105303-CES. SAN JUAN</v>
          </cell>
          <cell r="H20">
            <v>99</v>
          </cell>
          <cell r="I20">
            <v>99</v>
          </cell>
        </row>
        <row r="21">
          <cell r="G21" t="str">
            <v>105304-CES. SANTA CECILIA</v>
          </cell>
          <cell r="H21">
            <v>56</v>
          </cell>
          <cell r="I21">
            <v>56</v>
          </cell>
        </row>
        <row r="22">
          <cell r="G22" t="str">
            <v>105305-CES. TIERRAS BLANCAS</v>
          </cell>
          <cell r="H22">
            <v>593</v>
          </cell>
          <cell r="I22">
            <v>593</v>
          </cell>
        </row>
        <row r="23">
          <cell r="G23" t="str">
            <v>105321-CES. RURAL  TONGOY</v>
          </cell>
          <cell r="H23">
            <v>18</v>
          </cell>
          <cell r="I23">
            <v>18</v>
          </cell>
        </row>
        <row r="24">
          <cell r="G24" t="str">
            <v>105323-CES. DR. SERGIO AGUILAR</v>
          </cell>
          <cell r="H24">
            <v>52</v>
          </cell>
          <cell r="I24">
            <v>52</v>
          </cell>
        </row>
        <row r="25">
          <cell r="G25" t="str">
            <v>105404-P.S.R. EL TANGUE                         </v>
          </cell>
          <cell r="H25">
            <v>7</v>
          </cell>
          <cell r="I25">
            <v>7</v>
          </cell>
        </row>
        <row r="26">
          <cell r="G26" t="str">
            <v>105405-P.S.R. GUANAQUEROS</v>
          </cell>
          <cell r="H26">
            <v>10</v>
          </cell>
          <cell r="I26">
            <v>10</v>
          </cell>
        </row>
        <row r="27">
          <cell r="G27" t="str">
            <v>105406-P.S.R. PAN DE AZUCAR</v>
          </cell>
          <cell r="H27">
            <v>11</v>
          </cell>
          <cell r="I27">
            <v>11</v>
          </cell>
        </row>
        <row r="28">
          <cell r="G28" t="str">
            <v>105407-P.S.R. TAMBILLOS</v>
          </cell>
          <cell r="H28">
            <v>1</v>
          </cell>
          <cell r="I28">
            <v>1</v>
          </cell>
        </row>
        <row r="29">
          <cell r="G29" t="str">
            <v>105705-CECOF EL ALBA</v>
          </cell>
          <cell r="H29">
            <v>22</v>
          </cell>
          <cell r="I29">
            <v>22</v>
          </cell>
        </row>
        <row r="30">
          <cell r="G30" t="str">
            <v>04103-ANDACOLLO</v>
          </cell>
          <cell r="H30">
            <v>47</v>
          </cell>
          <cell r="I30">
            <v>47</v>
          </cell>
        </row>
        <row r="31">
          <cell r="G31" t="str">
            <v>105106-HOSPITAL ANDACOLLO</v>
          </cell>
          <cell r="H31">
            <v>47</v>
          </cell>
          <cell r="I31">
            <v>47</v>
          </cell>
        </row>
        <row r="32">
          <cell r="G32" t="str">
            <v>04104-LA HIGUERA</v>
          </cell>
          <cell r="H32">
            <v>21</v>
          </cell>
          <cell r="I32">
            <v>21</v>
          </cell>
        </row>
        <row r="33">
          <cell r="G33" t="str">
            <v>105314-CES. LA HIGUERA</v>
          </cell>
          <cell r="H33">
            <v>7</v>
          </cell>
          <cell r="I33">
            <v>7</v>
          </cell>
        </row>
        <row r="34">
          <cell r="G34" t="str">
            <v>105500-P.S.R. CALETA HORNOS        </v>
          </cell>
          <cell r="H34">
            <v>10</v>
          </cell>
          <cell r="I34">
            <v>10</v>
          </cell>
        </row>
        <row r="35">
          <cell r="G35" t="str">
            <v>105505-P.S.R. LOS CHOROS</v>
          </cell>
          <cell r="H35">
            <v>0</v>
          </cell>
          <cell r="I35">
            <v>0</v>
          </cell>
        </row>
        <row r="36">
          <cell r="G36" t="str">
            <v>105506-P.S.R. EL TRAPICHE</v>
          </cell>
          <cell r="H36">
            <v>4</v>
          </cell>
          <cell r="I36">
            <v>4</v>
          </cell>
        </row>
        <row r="37">
          <cell r="G37" t="str">
            <v>04105-PAIHUANO</v>
          </cell>
          <cell r="H37">
            <v>25</v>
          </cell>
          <cell r="I37">
            <v>25</v>
          </cell>
        </row>
        <row r="38">
          <cell r="G38" t="str">
            <v>105306-CES. PAIHUANO</v>
          </cell>
          <cell r="H38">
            <v>9</v>
          </cell>
          <cell r="I38">
            <v>9</v>
          </cell>
        </row>
        <row r="39">
          <cell r="G39" t="str">
            <v>105475-P.S.R. HORCON</v>
          </cell>
          <cell r="H39">
            <v>2</v>
          </cell>
          <cell r="I39">
            <v>2</v>
          </cell>
        </row>
        <row r="40">
          <cell r="G40" t="str">
            <v>105476-P.S.R. MONTE GRANDE</v>
          </cell>
          <cell r="H40">
            <v>6</v>
          </cell>
          <cell r="I40">
            <v>6</v>
          </cell>
        </row>
        <row r="41">
          <cell r="G41" t="str">
            <v>105477-P.S.R. PISCO ELQUI</v>
          </cell>
          <cell r="H41">
            <v>8</v>
          </cell>
          <cell r="I41">
            <v>8</v>
          </cell>
        </row>
        <row r="42">
          <cell r="G42" t="str">
            <v>04106-VICUÑA</v>
          </cell>
          <cell r="H42">
            <v>99</v>
          </cell>
          <cell r="I42">
            <v>99</v>
          </cell>
        </row>
        <row r="43">
          <cell r="G43" t="str">
            <v>105107-HOSPITAL VICUÑA</v>
          </cell>
          <cell r="H43">
            <v>42</v>
          </cell>
          <cell r="I43">
            <v>42</v>
          </cell>
        </row>
        <row r="44">
          <cell r="G44" t="str">
            <v>105467-P.S.R. DIAGUITAS</v>
          </cell>
          <cell r="H44">
            <v>9</v>
          </cell>
          <cell r="I44">
            <v>9</v>
          </cell>
        </row>
        <row r="45">
          <cell r="G45" t="str">
            <v>105468-P.S.R. EL MOLLE</v>
          </cell>
          <cell r="H45">
            <v>4</v>
          </cell>
          <cell r="I45">
            <v>4</v>
          </cell>
        </row>
        <row r="46">
          <cell r="G46" t="str">
            <v>105469-P.S.R. EL TAMBO</v>
          </cell>
          <cell r="H46">
            <v>2</v>
          </cell>
          <cell r="I46">
            <v>2</v>
          </cell>
        </row>
        <row r="47">
          <cell r="G47" t="str">
            <v>105470-P.S.R. HUANTA</v>
          </cell>
          <cell r="H47">
            <v>0</v>
          </cell>
          <cell r="I47">
            <v>0</v>
          </cell>
        </row>
        <row r="48">
          <cell r="G48" t="str">
            <v>105471-P.S.R. PERALILLO</v>
          </cell>
          <cell r="H48">
            <v>6</v>
          </cell>
          <cell r="I48">
            <v>6</v>
          </cell>
        </row>
        <row r="49">
          <cell r="G49" t="str">
            <v>105472-P.S.R. RIVADAVIA</v>
          </cell>
          <cell r="H49">
            <v>13</v>
          </cell>
          <cell r="I49">
            <v>13</v>
          </cell>
        </row>
        <row r="50">
          <cell r="G50" t="str">
            <v>105473-P.S.R. TALCUNA</v>
          </cell>
          <cell r="H50">
            <v>7</v>
          </cell>
          <cell r="I50">
            <v>7</v>
          </cell>
        </row>
        <row r="51">
          <cell r="G51" t="str">
            <v>105474-P.S.R. CHAPILCA</v>
          </cell>
          <cell r="H51">
            <v>1</v>
          </cell>
          <cell r="I51">
            <v>1</v>
          </cell>
        </row>
        <row r="52">
          <cell r="G52" t="str">
            <v>105502-P.S.R. CALINGASTA</v>
          </cell>
          <cell r="H52">
            <v>10</v>
          </cell>
          <cell r="I52">
            <v>10</v>
          </cell>
        </row>
        <row r="53">
          <cell r="G53" t="str">
            <v>105509-P.S.R. GUALLIGUAICA</v>
          </cell>
          <cell r="H53">
            <v>5</v>
          </cell>
          <cell r="I53">
            <v>5</v>
          </cell>
        </row>
        <row r="54">
          <cell r="G54" t="str">
            <v>04201-ILLAPEL</v>
          </cell>
          <cell r="H54">
            <v>86</v>
          </cell>
          <cell r="I54">
            <v>86</v>
          </cell>
        </row>
        <row r="55">
          <cell r="G55" t="str">
            <v>105103-HOSPITAL ILLAPEL</v>
          </cell>
          <cell r="H55">
            <v>20</v>
          </cell>
          <cell r="I55">
            <v>20</v>
          </cell>
        </row>
        <row r="56">
          <cell r="G56" t="str">
            <v>105326-CESFAM SAN RAFAEL</v>
          </cell>
          <cell r="H56">
            <v>31</v>
          </cell>
          <cell r="I56">
            <v>31</v>
          </cell>
        </row>
        <row r="57">
          <cell r="G57" t="str">
            <v>105443-P.S.R. CARCAMO                   </v>
          </cell>
          <cell r="H57">
            <v>7</v>
          </cell>
          <cell r="I57">
            <v>7</v>
          </cell>
        </row>
        <row r="58">
          <cell r="G58" t="str">
            <v>105444-P.S.R. HUINTIL</v>
          </cell>
          <cell r="H58">
            <v>2</v>
          </cell>
          <cell r="I58">
            <v>2</v>
          </cell>
        </row>
        <row r="59">
          <cell r="G59" t="str">
            <v>105445-P.S.R. LIMAHUIDA</v>
          </cell>
          <cell r="H59">
            <v>2</v>
          </cell>
          <cell r="I59">
            <v>2</v>
          </cell>
        </row>
        <row r="60">
          <cell r="G60" t="str">
            <v>105446-P.S.R. MATANCILLA</v>
          </cell>
          <cell r="H60">
            <v>0</v>
          </cell>
          <cell r="I60">
            <v>0</v>
          </cell>
        </row>
        <row r="61">
          <cell r="G61" t="str">
            <v>105447-P.S.R. PERALILLO</v>
          </cell>
          <cell r="H61">
            <v>1</v>
          </cell>
          <cell r="I61">
            <v>1</v>
          </cell>
        </row>
        <row r="62">
          <cell r="G62" t="str">
            <v>105448-P.S.R. SANTA VIRGINIA</v>
          </cell>
          <cell r="H62">
            <v>2</v>
          </cell>
          <cell r="I62">
            <v>2</v>
          </cell>
        </row>
        <row r="63">
          <cell r="G63" t="str">
            <v>105449-P.S.R. TUNGA NORTE</v>
          </cell>
          <cell r="H63">
            <v>1</v>
          </cell>
          <cell r="I63">
            <v>1</v>
          </cell>
        </row>
        <row r="64">
          <cell r="G64" t="str">
            <v>105485-P.S.R. PLAN DE HORNOS</v>
          </cell>
          <cell r="H64">
            <v>8</v>
          </cell>
          <cell r="I64">
            <v>8</v>
          </cell>
        </row>
        <row r="65">
          <cell r="G65" t="str">
            <v>105486-P.S.R. TUNGA SUR</v>
          </cell>
          <cell r="H65">
            <v>0</v>
          </cell>
          <cell r="I65">
            <v>0</v>
          </cell>
        </row>
        <row r="66">
          <cell r="G66" t="str">
            <v>105487-P.S.R. CAÑAS UNO</v>
          </cell>
          <cell r="H66">
            <v>10</v>
          </cell>
          <cell r="I66">
            <v>10</v>
          </cell>
        </row>
        <row r="67">
          <cell r="G67" t="str">
            <v>105496-P.S.R. PINTACURA SUR</v>
          </cell>
          <cell r="H67">
            <v>0</v>
          </cell>
          <cell r="I67">
            <v>0</v>
          </cell>
        </row>
        <row r="68">
          <cell r="G68" t="str">
            <v>105504-P.S.R. SOCAVON</v>
          </cell>
          <cell r="H68">
            <v>2</v>
          </cell>
          <cell r="I68">
            <v>2</v>
          </cell>
        </row>
        <row r="69">
          <cell r="G69" t="str">
            <v>04202-CANELA</v>
          </cell>
          <cell r="H69">
            <v>47</v>
          </cell>
          <cell r="I69">
            <v>47</v>
          </cell>
        </row>
        <row r="70">
          <cell r="G70" t="str">
            <v>105309-CES. RURAL CANELA</v>
          </cell>
          <cell r="H70">
            <v>29</v>
          </cell>
          <cell r="I70">
            <v>29</v>
          </cell>
        </row>
        <row r="71">
          <cell r="G71" t="str">
            <v>105450-P.S.R. MINCHA NORTE            </v>
          </cell>
          <cell r="H71">
            <v>7</v>
          </cell>
          <cell r="I71">
            <v>7</v>
          </cell>
        </row>
        <row r="72">
          <cell r="G72" t="str">
            <v>105451-P.S.R. AGUA FRIA</v>
          </cell>
          <cell r="H72">
            <v>0</v>
          </cell>
          <cell r="I72">
            <v>0</v>
          </cell>
        </row>
        <row r="73">
          <cell r="G73" t="str">
            <v>105482-P.S.R. CANELA ALTA</v>
          </cell>
          <cell r="H73">
            <v>4</v>
          </cell>
          <cell r="I73">
            <v>4</v>
          </cell>
        </row>
        <row r="74">
          <cell r="G74" t="str">
            <v>105483-P.S.R. LOS RULOS</v>
          </cell>
          <cell r="H74">
            <v>2</v>
          </cell>
          <cell r="I74">
            <v>2</v>
          </cell>
        </row>
        <row r="75">
          <cell r="G75" t="str">
            <v>105484-P.S.R. HUENTELAUQUEN</v>
          </cell>
          <cell r="H75">
            <v>2</v>
          </cell>
          <cell r="I75">
            <v>2</v>
          </cell>
        </row>
        <row r="76">
          <cell r="G76" t="str">
            <v>105488-P.S.R. ESPIRITU SANTO</v>
          </cell>
          <cell r="H76">
            <v>1</v>
          </cell>
          <cell r="I76">
            <v>1</v>
          </cell>
        </row>
        <row r="77">
          <cell r="G77" t="str">
            <v>105493-P.S.R. MINCHA SUR</v>
          </cell>
          <cell r="H77">
            <v>1</v>
          </cell>
          <cell r="I77">
            <v>1</v>
          </cell>
        </row>
        <row r="78">
          <cell r="G78" t="str">
            <v>105497-P.S.R. JABONERIA</v>
          </cell>
          <cell r="H78">
            <v>1</v>
          </cell>
          <cell r="I78">
            <v>1</v>
          </cell>
        </row>
        <row r="79">
          <cell r="G79" t="str">
            <v>105498-P.S.R. QUEBRADA DE LINARES</v>
          </cell>
          <cell r="H79">
            <v>0</v>
          </cell>
          <cell r="I79">
            <v>0</v>
          </cell>
        </row>
        <row r="80">
          <cell r="G80" t="str">
            <v>04203-LOS VILOS</v>
          </cell>
          <cell r="H80">
            <v>58</v>
          </cell>
          <cell r="I80">
            <v>58</v>
          </cell>
        </row>
        <row r="81">
          <cell r="G81" t="str">
            <v>105108-HOSPITAL LOS VILOS</v>
          </cell>
          <cell r="H81">
            <v>41</v>
          </cell>
          <cell r="I81">
            <v>41</v>
          </cell>
        </row>
        <row r="82">
          <cell r="G82" t="str">
            <v>105478-P.S.R. CAIMANES                   </v>
          </cell>
          <cell r="H82">
            <v>9</v>
          </cell>
          <cell r="I82">
            <v>9</v>
          </cell>
        </row>
        <row r="83">
          <cell r="G83" t="str">
            <v>105479-P.S.R. GUANGUALI</v>
          </cell>
          <cell r="H83">
            <v>1</v>
          </cell>
          <cell r="I83">
            <v>1</v>
          </cell>
        </row>
        <row r="84">
          <cell r="G84" t="str">
            <v>105480-P.S.R. QUILIMARI</v>
          </cell>
          <cell r="H84">
            <v>4</v>
          </cell>
          <cell r="I84">
            <v>4</v>
          </cell>
        </row>
        <row r="85">
          <cell r="G85" t="str">
            <v>105481-P.S.R. TILAMA</v>
          </cell>
          <cell r="H85">
            <v>3</v>
          </cell>
          <cell r="I85">
            <v>3</v>
          </cell>
        </row>
        <row r="86">
          <cell r="G86" t="str">
            <v>105511-P.S.R. LOS CONDORES</v>
          </cell>
          <cell r="H86">
            <v>0</v>
          </cell>
          <cell r="I86">
            <v>0</v>
          </cell>
        </row>
        <row r="87">
          <cell r="G87" t="str">
            <v>04204-SALAMANCA</v>
          </cell>
          <cell r="H87">
            <v>117</v>
          </cell>
          <cell r="I87">
            <v>117</v>
          </cell>
        </row>
        <row r="88">
          <cell r="G88" t="str">
            <v>105104-HOSPITAL SALAMANCA</v>
          </cell>
          <cell r="H88">
            <v>66</v>
          </cell>
          <cell r="I88">
            <v>66</v>
          </cell>
        </row>
        <row r="89">
          <cell r="G89" t="str">
            <v>105452-P.S.R. CUNCUMEN                 </v>
          </cell>
          <cell r="H89">
            <v>23</v>
          </cell>
          <cell r="I89">
            <v>23</v>
          </cell>
        </row>
        <row r="90">
          <cell r="G90" t="str">
            <v>105453-P.S.R. TRANQUILLA</v>
          </cell>
          <cell r="H90">
            <v>6</v>
          </cell>
          <cell r="I90">
            <v>6</v>
          </cell>
        </row>
        <row r="91">
          <cell r="G91" t="str">
            <v>105454-P.S.R. CUNLAGUA</v>
          </cell>
          <cell r="H91">
            <v>1</v>
          </cell>
          <cell r="I91">
            <v>1</v>
          </cell>
        </row>
        <row r="92">
          <cell r="G92" t="str">
            <v>105455-P.S.R. CHILLEPIN</v>
          </cell>
          <cell r="H92">
            <v>3</v>
          </cell>
          <cell r="I92">
            <v>3</v>
          </cell>
        </row>
        <row r="93">
          <cell r="G93" t="str">
            <v>105456-P.S.R. LLIMPO</v>
          </cell>
          <cell r="H93">
            <v>5</v>
          </cell>
          <cell r="I93">
            <v>5</v>
          </cell>
        </row>
        <row r="94">
          <cell r="G94" t="str">
            <v>105457-P.S.R. SAN AGUSTIN</v>
          </cell>
          <cell r="H94">
            <v>0</v>
          </cell>
          <cell r="I94">
            <v>0</v>
          </cell>
        </row>
        <row r="95">
          <cell r="G95" t="str">
            <v>105458-P.S.R. TAHUINCO</v>
          </cell>
          <cell r="H95">
            <v>2</v>
          </cell>
          <cell r="I95">
            <v>2</v>
          </cell>
        </row>
        <row r="96">
          <cell r="G96" t="str">
            <v>105491-P.S.R. QUELEN BAJO</v>
          </cell>
          <cell r="H96">
            <v>4</v>
          </cell>
          <cell r="I96">
            <v>4</v>
          </cell>
        </row>
        <row r="97">
          <cell r="G97" t="str">
            <v>105492-P.S.R. CAMISA</v>
          </cell>
          <cell r="H97">
            <v>3</v>
          </cell>
          <cell r="I97">
            <v>3</v>
          </cell>
        </row>
        <row r="98">
          <cell r="G98" t="str">
            <v>105501-P.S.R. ARBOLEDA GRANDE</v>
          </cell>
          <cell r="H98">
            <v>4</v>
          </cell>
          <cell r="I98">
            <v>4</v>
          </cell>
        </row>
        <row r="99">
          <cell r="G99" t="str">
            <v>04301-OVALLE</v>
          </cell>
          <cell r="H99">
            <v>332</v>
          </cell>
          <cell r="I99">
            <v>332</v>
          </cell>
        </row>
        <row r="100">
          <cell r="G100" t="str">
            <v>105315-CES. RURAL C. DE TAMAYA</v>
          </cell>
          <cell r="H100">
            <v>40</v>
          </cell>
          <cell r="I100">
            <v>40</v>
          </cell>
        </row>
        <row r="101">
          <cell r="G101" t="str">
            <v>105317-CES. JORGE JORDAN D.</v>
          </cell>
          <cell r="H101">
            <v>59</v>
          </cell>
          <cell r="I101">
            <v>59</v>
          </cell>
        </row>
        <row r="102">
          <cell r="G102" t="str">
            <v>105322-CES. MARCOS MACUADA</v>
          </cell>
          <cell r="H102">
            <v>103</v>
          </cell>
          <cell r="I102">
            <v>103</v>
          </cell>
        </row>
        <row r="103">
          <cell r="G103" t="str">
            <v>105324-CES. SOTAQUI</v>
          </cell>
          <cell r="H103">
            <v>25</v>
          </cell>
          <cell r="I103">
            <v>25</v>
          </cell>
        </row>
        <row r="104">
          <cell r="G104" t="str">
            <v>105415-P.S.R. BARRAZA</v>
          </cell>
          <cell r="H104">
            <v>4</v>
          </cell>
          <cell r="I104">
            <v>4</v>
          </cell>
        </row>
        <row r="105">
          <cell r="G105" t="str">
            <v>105416-P.S.R. CAMARICO                  </v>
          </cell>
          <cell r="H105">
            <v>14</v>
          </cell>
          <cell r="I105">
            <v>14</v>
          </cell>
        </row>
        <row r="106">
          <cell r="G106" t="str">
            <v>105417-P.S.R. ALCONES BAJOS</v>
          </cell>
          <cell r="H106">
            <v>4</v>
          </cell>
          <cell r="I106">
            <v>4</v>
          </cell>
        </row>
        <row r="107">
          <cell r="G107" t="str">
            <v>105419-P.S.R. LAS SOSSAS</v>
          </cell>
          <cell r="H107">
            <v>2</v>
          </cell>
          <cell r="I107">
            <v>2</v>
          </cell>
        </row>
        <row r="108">
          <cell r="G108" t="str">
            <v>105420-P.S.R. LIMARI</v>
          </cell>
          <cell r="H108">
            <v>8</v>
          </cell>
          <cell r="I108">
            <v>8</v>
          </cell>
        </row>
        <row r="109">
          <cell r="G109" t="str">
            <v>105422-P.S.R. HORNILLOS</v>
          </cell>
          <cell r="H109">
            <v>7</v>
          </cell>
          <cell r="I109">
            <v>7</v>
          </cell>
        </row>
        <row r="110">
          <cell r="G110" t="str">
            <v>105437-P.S.R. CHALINGA</v>
          </cell>
          <cell r="H110">
            <v>8</v>
          </cell>
          <cell r="I110">
            <v>8</v>
          </cell>
        </row>
        <row r="111">
          <cell r="G111" t="str">
            <v>105439-P.S.R. CERRO BLANCO</v>
          </cell>
          <cell r="H111">
            <v>2</v>
          </cell>
          <cell r="I111">
            <v>2</v>
          </cell>
        </row>
        <row r="112">
          <cell r="G112" t="str">
            <v>105507-P.S.R. HUAMALATA</v>
          </cell>
          <cell r="H112">
            <v>6</v>
          </cell>
          <cell r="I112">
            <v>6</v>
          </cell>
        </row>
        <row r="113">
          <cell r="G113" t="str">
            <v>105510-P.S.R. RECOLETA</v>
          </cell>
          <cell r="H113">
            <v>13</v>
          </cell>
          <cell r="I113">
            <v>13</v>
          </cell>
        </row>
        <row r="114">
          <cell r="G114" t="str">
            <v>105722-CECOF SAN JOSE DE LA DEHESA</v>
          </cell>
          <cell r="H114">
            <v>21</v>
          </cell>
          <cell r="I114">
            <v>21</v>
          </cell>
        </row>
        <row r="115">
          <cell r="G115" t="str">
            <v>105723-CECOF LIMARI</v>
          </cell>
          <cell r="H115">
            <v>16</v>
          </cell>
          <cell r="I115">
            <v>16</v>
          </cell>
        </row>
        <row r="116">
          <cell r="G116" t="str">
            <v>04302-COMBARBALÁ</v>
          </cell>
          <cell r="H116">
            <v>64</v>
          </cell>
          <cell r="I116">
            <v>64</v>
          </cell>
        </row>
        <row r="117">
          <cell r="G117" t="str">
            <v>105105-HOSPITAL COMBARBALA</v>
          </cell>
          <cell r="H117">
            <v>39</v>
          </cell>
          <cell r="I117">
            <v>39</v>
          </cell>
        </row>
        <row r="118">
          <cell r="G118" t="str">
            <v>105433-P.S.R. SAN LORENZO</v>
          </cell>
          <cell r="H118">
            <v>2</v>
          </cell>
          <cell r="I118">
            <v>2</v>
          </cell>
        </row>
        <row r="119">
          <cell r="G119" t="str">
            <v>105434-P.S.R. SAN MARCOS</v>
          </cell>
          <cell r="H119">
            <v>4</v>
          </cell>
          <cell r="I119">
            <v>4</v>
          </cell>
        </row>
        <row r="120">
          <cell r="G120" t="str">
            <v>105441-P.S.R. MANQUEHUA</v>
          </cell>
          <cell r="H120">
            <v>1</v>
          </cell>
          <cell r="I120">
            <v>1</v>
          </cell>
        </row>
        <row r="121">
          <cell r="G121" t="str">
            <v>105459-P.S.R. BARRANCAS                </v>
          </cell>
          <cell r="H121">
            <v>0</v>
          </cell>
          <cell r="I121">
            <v>0</v>
          </cell>
        </row>
        <row r="122">
          <cell r="G122" t="str">
            <v>105460-P.S.R. COGOTI 18</v>
          </cell>
          <cell r="H122">
            <v>1</v>
          </cell>
          <cell r="I122">
            <v>1</v>
          </cell>
        </row>
        <row r="123">
          <cell r="G123" t="str">
            <v>105461-P.S.R. EL HUACHO</v>
          </cell>
          <cell r="H123">
            <v>2</v>
          </cell>
          <cell r="I123">
            <v>2</v>
          </cell>
        </row>
        <row r="124">
          <cell r="G124" t="str">
            <v>105462-P.S.R. EL SAUCE</v>
          </cell>
          <cell r="H124">
            <v>5</v>
          </cell>
          <cell r="I124">
            <v>5</v>
          </cell>
        </row>
        <row r="125">
          <cell r="G125" t="str">
            <v>105463-P.S.R. QUILITAPIA</v>
          </cell>
          <cell r="H125">
            <v>4</v>
          </cell>
          <cell r="I125">
            <v>4</v>
          </cell>
        </row>
        <row r="126">
          <cell r="G126" t="str">
            <v>105464-P.S.R. LA LIGUA</v>
          </cell>
          <cell r="H126">
            <v>2</v>
          </cell>
          <cell r="I126">
            <v>2</v>
          </cell>
        </row>
        <row r="127">
          <cell r="G127" t="str">
            <v>105465-P.S.R. RAMADILLA</v>
          </cell>
          <cell r="H127">
            <v>1</v>
          </cell>
          <cell r="I127">
            <v>1</v>
          </cell>
        </row>
        <row r="128">
          <cell r="G128" t="str">
            <v>105466-P.S.R. VALLE HERMOSO</v>
          </cell>
          <cell r="H128">
            <v>0</v>
          </cell>
          <cell r="I128">
            <v>0</v>
          </cell>
        </row>
        <row r="129">
          <cell r="G129" t="str">
            <v>105490-P.S.R. EL DURAZNO</v>
          </cell>
          <cell r="H129">
            <v>3</v>
          </cell>
          <cell r="I129">
            <v>3</v>
          </cell>
        </row>
        <row r="130">
          <cell r="G130" t="str">
            <v>04303-MONTE PATRIA</v>
          </cell>
          <cell r="H130">
            <v>129</v>
          </cell>
          <cell r="I130">
            <v>129</v>
          </cell>
        </row>
        <row r="131">
          <cell r="G131" t="str">
            <v>105307-CES. RURAL MONTE PATRIA</v>
          </cell>
          <cell r="H131">
            <v>35</v>
          </cell>
          <cell r="I131">
            <v>35</v>
          </cell>
        </row>
        <row r="132">
          <cell r="G132" t="str">
            <v>105311-CES. RURAL CHAÑARAL ALTO</v>
          </cell>
          <cell r="H132">
            <v>32</v>
          </cell>
          <cell r="I132">
            <v>32</v>
          </cell>
        </row>
        <row r="133">
          <cell r="G133" t="str">
            <v>105312-CES. RURAL CAREN</v>
          </cell>
          <cell r="H133">
            <v>13</v>
          </cell>
          <cell r="I133">
            <v>13</v>
          </cell>
        </row>
        <row r="134">
          <cell r="G134" t="str">
            <v>105318-CES. RURAL EL PALQUI</v>
          </cell>
          <cell r="H134">
            <v>26</v>
          </cell>
          <cell r="I134">
            <v>26</v>
          </cell>
        </row>
        <row r="135">
          <cell r="G135" t="str">
            <v>105425-P.S.R. CHILECITO</v>
          </cell>
          <cell r="H135">
            <v>3</v>
          </cell>
          <cell r="I135">
            <v>3</v>
          </cell>
        </row>
        <row r="136">
          <cell r="G136" t="str">
            <v>105427-P.S.R. HACIENDA VALDIVIA</v>
          </cell>
          <cell r="H136">
            <v>4</v>
          </cell>
          <cell r="I136">
            <v>4</v>
          </cell>
        </row>
        <row r="137">
          <cell r="G137" t="str">
            <v>105428-P.S.R. HUATULAME</v>
          </cell>
          <cell r="H137">
            <v>1</v>
          </cell>
          <cell r="I137">
            <v>1</v>
          </cell>
        </row>
        <row r="138">
          <cell r="G138" t="str">
            <v>105430-P.S.R. MIALQUI</v>
          </cell>
          <cell r="H138">
            <v>1</v>
          </cell>
          <cell r="I138">
            <v>1</v>
          </cell>
        </row>
        <row r="139">
          <cell r="G139" t="str">
            <v>105431-P.S.R. PEDREGAL</v>
          </cell>
          <cell r="H139">
            <v>6</v>
          </cell>
          <cell r="I139">
            <v>6</v>
          </cell>
        </row>
        <row r="140">
          <cell r="G140" t="str">
            <v>105432-P.S.R. RAPEL</v>
          </cell>
          <cell r="H140">
            <v>2</v>
          </cell>
          <cell r="I140">
            <v>2</v>
          </cell>
        </row>
        <row r="141">
          <cell r="G141" t="str">
            <v>105435-P.S.R. TULAHUEN</v>
          </cell>
          <cell r="H141">
            <v>3</v>
          </cell>
          <cell r="I141">
            <v>3</v>
          </cell>
        </row>
        <row r="142">
          <cell r="G142" t="str">
            <v>105436-P.S.R. EL MAITEN</v>
          </cell>
          <cell r="H142">
            <v>3</v>
          </cell>
          <cell r="I142">
            <v>3</v>
          </cell>
        </row>
        <row r="143">
          <cell r="G143" t="str">
            <v>105489-P.S.R. RAMADAS DE TULAHUEN</v>
          </cell>
          <cell r="H143">
            <v>0</v>
          </cell>
          <cell r="I143">
            <v>0</v>
          </cell>
        </row>
        <row r="144">
          <cell r="G144" t="str">
            <v>04304-PUNITAQUI</v>
          </cell>
          <cell r="H144">
            <v>71</v>
          </cell>
          <cell r="I144">
            <v>71</v>
          </cell>
        </row>
        <row r="145">
          <cell r="G145" t="str">
            <v>105308-CES. RURAL PUNITAQUI</v>
          </cell>
          <cell r="H145">
            <v>64</v>
          </cell>
          <cell r="I145">
            <v>64</v>
          </cell>
        </row>
        <row r="146">
          <cell r="G146" t="str">
            <v>105440-P.S.R. DIVISADERO</v>
          </cell>
          <cell r="H146">
            <v>0</v>
          </cell>
          <cell r="I146">
            <v>0</v>
          </cell>
        </row>
        <row r="147">
          <cell r="G147" t="str">
            <v>105442-P.S.R. SAN PEDRO DE QUILES</v>
          </cell>
          <cell r="H147">
            <v>1</v>
          </cell>
          <cell r="I147">
            <v>1</v>
          </cell>
        </row>
        <row r="148">
          <cell r="G148" t="str">
            <v>105508-P.S.R. EL PARRAL DE QUILES  </v>
          </cell>
          <cell r="H148">
            <v>6</v>
          </cell>
          <cell r="I148">
            <v>6</v>
          </cell>
        </row>
        <row r="149">
          <cell r="G149" t="str">
            <v>04305-RIO HURATDO</v>
          </cell>
          <cell r="H149">
            <v>21</v>
          </cell>
          <cell r="I149">
            <v>21</v>
          </cell>
        </row>
        <row r="150">
          <cell r="G150" t="str">
            <v>105310-CES. RURAL PICHASCA</v>
          </cell>
          <cell r="H150">
            <v>9</v>
          </cell>
          <cell r="I150">
            <v>9</v>
          </cell>
        </row>
        <row r="151">
          <cell r="G151" t="str">
            <v>105409-P.S.R. EL CHAÑAR</v>
          </cell>
          <cell r="H151">
            <v>0</v>
          </cell>
          <cell r="I151">
            <v>0</v>
          </cell>
        </row>
        <row r="152">
          <cell r="G152" t="str">
            <v>105410-P.S.R. HURTADO</v>
          </cell>
          <cell r="H152">
            <v>1</v>
          </cell>
          <cell r="I152">
            <v>1</v>
          </cell>
        </row>
        <row r="153">
          <cell r="G153" t="str">
            <v>105411-P.S.R. LAS BREAS</v>
          </cell>
          <cell r="H153">
            <v>1</v>
          </cell>
          <cell r="I153">
            <v>1</v>
          </cell>
        </row>
        <row r="154">
          <cell r="G154" t="str">
            <v>105413-P.S.R. SAMO ALTO</v>
          </cell>
          <cell r="H154">
            <v>4</v>
          </cell>
          <cell r="I154">
            <v>4</v>
          </cell>
        </row>
        <row r="155">
          <cell r="G155" t="str">
            <v>105414-P.S.R. SERON</v>
          </cell>
          <cell r="H155">
            <v>4</v>
          </cell>
          <cell r="I155">
            <v>4</v>
          </cell>
        </row>
        <row r="156">
          <cell r="G156" t="str">
            <v>105503-P.S.R. TABAQUEROS</v>
          </cell>
          <cell r="H156">
            <v>2</v>
          </cell>
          <cell r="I156">
            <v>2</v>
          </cell>
        </row>
        <row r="157">
          <cell r="G157" t="str">
            <v>Total general</v>
          </cell>
          <cell r="H157">
            <v>2405</v>
          </cell>
          <cell r="I157">
            <v>2405</v>
          </cell>
        </row>
      </sheetData>
      <sheetData sheetId="4">
        <row r="2">
          <cell r="G2" t="str">
            <v>Suma de Total</v>
          </cell>
          <cell r="H2" t="str">
            <v>Etiquetas de columna</v>
          </cell>
        </row>
        <row r="3">
          <cell r="G3" t="str">
            <v>Etiquetas de fila</v>
          </cell>
          <cell r="H3">
            <v>6</v>
          </cell>
          <cell r="I3" t="str">
            <v>Total general</v>
          </cell>
        </row>
        <row r="4">
          <cell r="G4" t="str">
            <v>04101-LA SERENA</v>
          </cell>
          <cell r="H4">
            <v>5662</v>
          </cell>
          <cell r="I4">
            <v>5662</v>
          </cell>
        </row>
        <row r="5">
          <cell r="G5" t="str">
            <v>105300-CES. CARDENAL CARO</v>
          </cell>
          <cell r="H5">
            <v>859</v>
          </cell>
          <cell r="I5">
            <v>859</v>
          </cell>
        </row>
        <row r="6">
          <cell r="G6" t="str">
            <v>105301-CES. LAS COMPAÑIAS</v>
          </cell>
          <cell r="H6">
            <v>724</v>
          </cell>
          <cell r="I6">
            <v>724</v>
          </cell>
        </row>
        <row r="7">
          <cell r="G7" t="str">
            <v>105302-CES. PEDRO AGUIRRE C.</v>
          </cell>
          <cell r="H7">
            <v>1008</v>
          </cell>
          <cell r="I7">
            <v>1008</v>
          </cell>
        </row>
        <row r="8">
          <cell r="G8" t="str">
            <v>105313-CES. SCHAFFHAUSER</v>
          </cell>
          <cell r="H8">
            <v>820</v>
          </cell>
          <cell r="I8">
            <v>820</v>
          </cell>
        </row>
        <row r="9">
          <cell r="G9" t="str">
            <v>105319-CES. CARDENAL R.S.H.</v>
          </cell>
          <cell r="H9">
            <v>870</v>
          </cell>
          <cell r="I9">
            <v>870</v>
          </cell>
        </row>
        <row r="10">
          <cell r="G10" t="str">
            <v>105325-CESFAM JUAN PABLO II</v>
          </cell>
          <cell r="H10">
            <v>708</v>
          </cell>
          <cell r="I10">
            <v>708</v>
          </cell>
        </row>
        <row r="11">
          <cell r="G11" t="str">
            <v>105400-P.S.R. ALGARROBITO            </v>
          </cell>
          <cell r="H11">
            <v>246</v>
          </cell>
          <cell r="I11">
            <v>246</v>
          </cell>
        </row>
        <row r="12">
          <cell r="G12" t="str">
            <v>105401-P.S.R. LAS ROJAS</v>
          </cell>
          <cell r="H12">
            <v>21</v>
          </cell>
          <cell r="I12">
            <v>21</v>
          </cell>
        </row>
        <row r="13">
          <cell r="G13" t="str">
            <v>105402-P.S.R. EL ROMERO</v>
          </cell>
          <cell r="H13">
            <v>28</v>
          </cell>
          <cell r="I13">
            <v>28</v>
          </cell>
        </row>
        <row r="14">
          <cell r="G14" t="str">
            <v>105499-P.S.R. LAMBERT</v>
          </cell>
          <cell r="H14">
            <v>29</v>
          </cell>
          <cell r="I14">
            <v>29</v>
          </cell>
        </row>
        <row r="15">
          <cell r="G15" t="str">
            <v>105700-CECOF VILLA EL INDIO</v>
          </cell>
          <cell r="H15">
            <v>137</v>
          </cell>
          <cell r="I15">
            <v>137</v>
          </cell>
        </row>
        <row r="16">
          <cell r="G16" t="str">
            <v>105701-CECOF VILLA ALEMANIA</v>
          </cell>
          <cell r="H16">
            <v>96</v>
          </cell>
          <cell r="I16">
            <v>96</v>
          </cell>
        </row>
        <row r="17">
          <cell r="G17" t="str">
            <v>105702-CECOF VILLA LAMBERT</v>
          </cell>
          <cell r="H17">
            <v>116</v>
          </cell>
          <cell r="I17">
            <v>116</v>
          </cell>
        </row>
        <row r="18">
          <cell r="G18" t="str">
            <v>04102-COQUIMBO</v>
          </cell>
          <cell r="H18">
            <v>7683</v>
          </cell>
          <cell r="I18">
            <v>7683</v>
          </cell>
        </row>
        <row r="19">
          <cell r="G19" t="str">
            <v>105101-HOSPITAL COQUIMBO</v>
          </cell>
          <cell r="H19">
            <v>34</v>
          </cell>
          <cell r="I19">
            <v>34</v>
          </cell>
        </row>
        <row r="20">
          <cell r="G20" t="str">
            <v>105303-CES. SAN JUAN</v>
          </cell>
          <cell r="H20">
            <v>1178</v>
          </cell>
          <cell r="I20">
            <v>1178</v>
          </cell>
        </row>
        <row r="21">
          <cell r="G21" t="str">
            <v>105304-CES. SANTA CECILIA</v>
          </cell>
          <cell r="H21">
            <v>963</v>
          </cell>
          <cell r="I21">
            <v>963</v>
          </cell>
        </row>
        <row r="22">
          <cell r="G22" t="str">
            <v>105305-CES. TIERRAS BLANCAS</v>
          </cell>
          <cell r="H22">
            <v>3234</v>
          </cell>
          <cell r="I22">
            <v>3234</v>
          </cell>
        </row>
        <row r="23">
          <cell r="G23" t="str">
            <v>105321-CES. RURAL  TONGOY</v>
          </cell>
          <cell r="H23">
            <v>275</v>
          </cell>
          <cell r="I23">
            <v>275</v>
          </cell>
        </row>
        <row r="24">
          <cell r="G24" t="str">
            <v>105323-CES. DR. SERGIO AGUILAR</v>
          </cell>
          <cell r="H24">
            <v>1467</v>
          </cell>
          <cell r="I24">
            <v>1467</v>
          </cell>
        </row>
        <row r="25">
          <cell r="G25" t="str">
            <v>105404-P.S.R. EL TANGUE                         </v>
          </cell>
          <cell r="H25">
            <v>80</v>
          </cell>
          <cell r="I25">
            <v>80</v>
          </cell>
        </row>
        <row r="26">
          <cell r="G26" t="str">
            <v>105405-P.S.R. GUANAQUEROS</v>
          </cell>
          <cell r="H26">
            <v>82</v>
          </cell>
          <cell r="I26">
            <v>82</v>
          </cell>
        </row>
        <row r="27">
          <cell r="G27" t="str">
            <v>105406-P.S.R. PAN DE AZUCAR</v>
          </cell>
          <cell r="H27">
            <v>242</v>
          </cell>
          <cell r="I27">
            <v>242</v>
          </cell>
        </row>
        <row r="28">
          <cell r="G28" t="str">
            <v>105407-P.S.R. TAMBILLOS</v>
          </cell>
          <cell r="H28">
            <v>25</v>
          </cell>
          <cell r="I28">
            <v>25</v>
          </cell>
        </row>
        <row r="29">
          <cell r="G29" t="str">
            <v>105705-CECOF EL ALBA</v>
          </cell>
          <cell r="H29">
            <v>103</v>
          </cell>
          <cell r="I29">
            <v>103</v>
          </cell>
        </row>
        <row r="30">
          <cell r="G30" t="str">
            <v>04103-ANDACOLLO</v>
          </cell>
          <cell r="H30">
            <v>375</v>
          </cell>
          <cell r="I30">
            <v>375</v>
          </cell>
        </row>
        <row r="31">
          <cell r="G31" t="str">
            <v>105106-HOSPITAL ANDACOLLO</v>
          </cell>
          <cell r="H31">
            <v>375</v>
          </cell>
          <cell r="I31">
            <v>375</v>
          </cell>
        </row>
        <row r="32">
          <cell r="G32" t="str">
            <v>04104-LA HIGUERA</v>
          </cell>
          <cell r="H32">
            <v>143</v>
          </cell>
          <cell r="I32">
            <v>143</v>
          </cell>
        </row>
        <row r="33">
          <cell r="G33" t="str">
            <v>105314-CES. LA HIGUERA</v>
          </cell>
          <cell r="H33">
            <v>48</v>
          </cell>
          <cell r="I33">
            <v>48</v>
          </cell>
        </row>
        <row r="34">
          <cell r="G34" t="str">
            <v>105500-P.S.R. CALETA HORNOS        </v>
          </cell>
          <cell r="H34">
            <v>39</v>
          </cell>
          <cell r="I34">
            <v>39</v>
          </cell>
        </row>
        <row r="35">
          <cell r="G35" t="str">
            <v>105505-P.S.R. LOS CHOROS</v>
          </cell>
          <cell r="H35">
            <v>23</v>
          </cell>
          <cell r="I35">
            <v>23</v>
          </cell>
        </row>
        <row r="36">
          <cell r="G36" t="str">
            <v>105506-P.S.R. EL TRAPICHE</v>
          </cell>
          <cell r="H36">
            <v>33</v>
          </cell>
          <cell r="I36">
            <v>33</v>
          </cell>
        </row>
        <row r="37">
          <cell r="G37" t="str">
            <v>04105-PAIHUANO</v>
          </cell>
          <cell r="H37">
            <v>238</v>
          </cell>
          <cell r="I37">
            <v>238</v>
          </cell>
        </row>
        <row r="38">
          <cell r="G38" t="str">
            <v>105306-CES. PAIHUANO</v>
          </cell>
          <cell r="H38">
            <v>126</v>
          </cell>
          <cell r="I38">
            <v>126</v>
          </cell>
        </row>
        <row r="39">
          <cell r="G39" t="str">
            <v>105475-P.S.R. HORCON</v>
          </cell>
          <cell r="H39">
            <v>36</v>
          </cell>
          <cell r="I39">
            <v>36</v>
          </cell>
        </row>
        <row r="40">
          <cell r="G40" t="str">
            <v>105476-P.S.R. MONTE GRANDE</v>
          </cell>
          <cell r="H40">
            <v>26</v>
          </cell>
          <cell r="I40">
            <v>26</v>
          </cell>
        </row>
        <row r="41">
          <cell r="G41" t="str">
            <v>105477-P.S.R. PISCO ELQUI</v>
          </cell>
          <cell r="H41">
            <v>50</v>
          </cell>
          <cell r="I41">
            <v>50</v>
          </cell>
        </row>
        <row r="42">
          <cell r="G42" t="str">
            <v>04106-VICUÑA</v>
          </cell>
          <cell r="H42">
            <v>1093</v>
          </cell>
          <cell r="I42">
            <v>1093</v>
          </cell>
        </row>
        <row r="43">
          <cell r="G43" t="str">
            <v>105107-HOSPITAL VICUÑA</v>
          </cell>
          <cell r="H43">
            <v>537</v>
          </cell>
          <cell r="I43">
            <v>537</v>
          </cell>
        </row>
        <row r="44">
          <cell r="G44" t="str">
            <v>105467-P.S.R. DIAGUITAS</v>
          </cell>
          <cell r="H44">
            <v>91</v>
          </cell>
          <cell r="I44">
            <v>91</v>
          </cell>
        </row>
        <row r="45">
          <cell r="G45" t="str">
            <v>105468-P.S.R. EL MOLLE</v>
          </cell>
          <cell r="H45">
            <v>27</v>
          </cell>
          <cell r="I45">
            <v>27</v>
          </cell>
        </row>
        <row r="46">
          <cell r="G46" t="str">
            <v>105469-P.S.R. EL TAMBO</v>
          </cell>
          <cell r="H46">
            <v>68</v>
          </cell>
          <cell r="I46">
            <v>68</v>
          </cell>
        </row>
        <row r="47">
          <cell r="G47" t="str">
            <v>105470-P.S.R. HUANTA</v>
          </cell>
          <cell r="H47">
            <v>1</v>
          </cell>
          <cell r="I47">
            <v>1</v>
          </cell>
        </row>
        <row r="48">
          <cell r="G48" t="str">
            <v>105471-P.S.R. PERALILLO</v>
          </cell>
          <cell r="H48">
            <v>98</v>
          </cell>
          <cell r="I48">
            <v>98</v>
          </cell>
        </row>
        <row r="49">
          <cell r="G49" t="str">
            <v>105472-P.S.R. RIVADAVIA</v>
          </cell>
          <cell r="H49">
            <v>56</v>
          </cell>
          <cell r="I49">
            <v>56</v>
          </cell>
        </row>
        <row r="50">
          <cell r="G50" t="str">
            <v>105473-P.S.R. TALCUNA</v>
          </cell>
          <cell r="H50">
            <v>41</v>
          </cell>
          <cell r="I50">
            <v>41</v>
          </cell>
        </row>
        <row r="51">
          <cell r="G51" t="str">
            <v>105474-P.S.R. CHAPILCA</v>
          </cell>
          <cell r="H51">
            <v>21</v>
          </cell>
          <cell r="I51">
            <v>21</v>
          </cell>
        </row>
        <row r="52">
          <cell r="G52" t="str">
            <v>105502-P.S.R. CALINGASTA</v>
          </cell>
          <cell r="H52">
            <v>132</v>
          </cell>
          <cell r="I52">
            <v>132</v>
          </cell>
        </row>
        <row r="53">
          <cell r="G53" t="str">
            <v>105509-P.S.R. GUALLIGUAICA</v>
          </cell>
          <cell r="H53">
            <v>21</v>
          </cell>
          <cell r="I53">
            <v>21</v>
          </cell>
        </row>
        <row r="54">
          <cell r="G54" t="str">
            <v>04201-ILLAPEL</v>
          </cell>
          <cell r="H54">
            <v>1299</v>
          </cell>
          <cell r="I54">
            <v>1299</v>
          </cell>
        </row>
        <row r="55">
          <cell r="G55" t="str">
            <v>105103-HOSPITAL ILLAPEL</v>
          </cell>
          <cell r="H55">
            <v>577</v>
          </cell>
          <cell r="I55">
            <v>577</v>
          </cell>
        </row>
        <row r="56">
          <cell r="G56" t="str">
            <v>105326-CESFAM SAN RAFAEL</v>
          </cell>
          <cell r="H56">
            <v>335</v>
          </cell>
          <cell r="I56">
            <v>335</v>
          </cell>
        </row>
        <row r="57">
          <cell r="G57" t="str">
            <v>105443-P.S.R. CARCAMO                   </v>
          </cell>
          <cell r="H57">
            <v>51</v>
          </cell>
          <cell r="I57">
            <v>51</v>
          </cell>
        </row>
        <row r="58">
          <cell r="G58" t="str">
            <v>105444-P.S.R. HUINTIL</v>
          </cell>
          <cell r="H58">
            <v>40</v>
          </cell>
          <cell r="I58">
            <v>40</v>
          </cell>
        </row>
        <row r="59">
          <cell r="G59" t="str">
            <v>105445-P.S.R. LIMAHUIDA</v>
          </cell>
          <cell r="H59">
            <v>32</v>
          </cell>
          <cell r="I59">
            <v>32</v>
          </cell>
        </row>
        <row r="60">
          <cell r="G60" t="str">
            <v>105446-P.S.R. MATANCILLA</v>
          </cell>
          <cell r="H60">
            <v>6</v>
          </cell>
          <cell r="I60">
            <v>6</v>
          </cell>
        </row>
        <row r="61">
          <cell r="G61" t="str">
            <v>105447-P.S.R. PERALILLO</v>
          </cell>
          <cell r="H61">
            <v>27</v>
          </cell>
          <cell r="I61">
            <v>27</v>
          </cell>
        </row>
        <row r="62">
          <cell r="G62" t="str">
            <v>105448-P.S.R. SANTA VIRGINIA</v>
          </cell>
          <cell r="H62">
            <v>33</v>
          </cell>
          <cell r="I62">
            <v>33</v>
          </cell>
        </row>
        <row r="63">
          <cell r="G63" t="str">
            <v>105449-P.S.R. TUNGA NORTE</v>
          </cell>
          <cell r="H63">
            <v>13</v>
          </cell>
          <cell r="I63">
            <v>13</v>
          </cell>
        </row>
        <row r="64">
          <cell r="G64" t="str">
            <v>105485-P.S.R. PLAN DE HORNOS</v>
          </cell>
          <cell r="H64">
            <v>44</v>
          </cell>
          <cell r="I64">
            <v>44</v>
          </cell>
        </row>
        <row r="65">
          <cell r="G65" t="str">
            <v>105486-P.S.R. TUNGA SUR</v>
          </cell>
          <cell r="H65">
            <v>21</v>
          </cell>
          <cell r="I65">
            <v>21</v>
          </cell>
        </row>
        <row r="66">
          <cell r="G66" t="str">
            <v>105487-P.S.R. CAÑAS UNO</v>
          </cell>
          <cell r="H66">
            <v>79</v>
          </cell>
          <cell r="I66">
            <v>79</v>
          </cell>
        </row>
        <row r="67">
          <cell r="G67" t="str">
            <v>105496-P.S.R. PINTACURA SUR</v>
          </cell>
          <cell r="H67">
            <v>22</v>
          </cell>
          <cell r="I67">
            <v>22</v>
          </cell>
        </row>
        <row r="68">
          <cell r="G68" t="str">
            <v>105504-P.S.R. SOCAVON</v>
          </cell>
          <cell r="H68">
            <v>19</v>
          </cell>
          <cell r="I68">
            <v>19</v>
          </cell>
        </row>
        <row r="69">
          <cell r="G69" t="str">
            <v>04202-CANELA</v>
          </cell>
          <cell r="H69">
            <v>480</v>
          </cell>
          <cell r="I69">
            <v>480</v>
          </cell>
        </row>
        <row r="70">
          <cell r="G70" t="str">
            <v>105309-CES. RURAL CANELA</v>
          </cell>
          <cell r="H70">
            <v>197</v>
          </cell>
          <cell r="I70">
            <v>197</v>
          </cell>
        </row>
        <row r="71">
          <cell r="G71" t="str">
            <v>105450-P.S.R. MINCHA NORTE            </v>
          </cell>
          <cell r="H71">
            <v>110</v>
          </cell>
          <cell r="I71">
            <v>110</v>
          </cell>
        </row>
        <row r="72">
          <cell r="G72" t="str">
            <v>105451-P.S.R. AGUA FRIA</v>
          </cell>
          <cell r="H72">
            <v>25</v>
          </cell>
          <cell r="I72">
            <v>25</v>
          </cell>
        </row>
        <row r="73">
          <cell r="G73" t="str">
            <v>105482-P.S.R. CANELA ALTA</v>
          </cell>
          <cell r="H73">
            <v>58</v>
          </cell>
          <cell r="I73">
            <v>58</v>
          </cell>
        </row>
        <row r="74">
          <cell r="G74" t="str">
            <v>105483-P.S.R. LOS RULOS</v>
          </cell>
          <cell r="H74">
            <v>10</v>
          </cell>
          <cell r="I74">
            <v>10</v>
          </cell>
        </row>
        <row r="75">
          <cell r="G75" t="str">
            <v>105484-P.S.R. HUENTELAUQUEN</v>
          </cell>
          <cell r="H75">
            <v>51</v>
          </cell>
          <cell r="I75">
            <v>51</v>
          </cell>
        </row>
        <row r="76">
          <cell r="G76" t="str">
            <v>105488-P.S.R. ESPIRITU SANTO</v>
          </cell>
          <cell r="H76">
            <v>6</v>
          </cell>
          <cell r="I76">
            <v>6</v>
          </cell>
        </row>
        <row r="77">
          <cell r="G77" t="str">
            <v>105493-P.S.R. MINCHA SUR</v>
          </cell>
          <cell r="H77">
            <v>12</v>
          </cell>
          <cell r="I77">
            <v>12</v>
          </cell>
        </row>
        <row r="78">
          <cell r="G78" t="str">
            <v>105497-P.S.R. JABONERIA</v>
          </cell>
          <cell r="H78">
            <v>6</v>
          </cell>
          <cell r="I78">
            <v>6</v>
          </cell>
        </row>
        <row r="79">
          <cell r="G79" t="str">
            <v>105498-P.S.R. QUEBRADA DE LINARES</v>
          </cell>
          <cell r="H79">
            <v>5</v>
          </cell>
          <cell r="I79">
            <v>5</v>
          </cell>
        </row>
        <row r="80">
          <cell r="G80" t="str">
            <v>04203-LOS VILOS</v>
          </cell>
          <cell r="H80">
            <v>834</v>
          </cell>
          <cell r="I80">
            <v>834</v>
          </cell>
        </row>
        <row r="81">
          <cell r="G81" t="str">
            <v>105108-HOSPITAL LOS VILOS</v>
          </cell>
          <cell r="H81">
            <v>557</v>
          </cell>
          <cell r="I81">
            <v>557</v>
          </cell>
        </row>
        <row r="82">
          <cell r="G82" t="str">
            <v>105478-P.S.R. CAIMANES                   </v>
          </cell>
          <cell r="H82">
            <v>125</v>
          </cell>
          <cell r="I82">
            <v>125</v>
          </cell>
        </row>
        <row r="83">
          <cell r="G83" t="str">
            <v>105479-P.S.R. GUANGUALI</v>
          </cell>
          <cell r="H83">
            <v>27</v>
          </cell>
          <cell r="I83">
            <v>27</v>
          </cell>
        </row>
        <row r="84">
          <cell r="G84" t="str">
            <v>105480-P.S.R. QUILIMARI</v>
          </cell>
          <cell r="H84">
            <v>74</v>
          </cell>
          <cell r="I84">
            <v>74</v>
          </cell>
        </row>
        <row r="85">
          <cell r="G85" t="str">
            <v>105481-P.S.R. TILAMA</v>
          </cell>
          <cell r="H85">
            <v>23</v>
          </cell>
          <cell r="I85">
            <v>23</v>
          </cell>
        </row>
        <row r="86">
          <cell r="G86" t="str">
            <v>105511-P.S.R. LOS CONDORES</v>
          </cell>
          <cell r="H86">
            <v>28</v>
          </cell>
          <cell r="I86">
            <v>28</v>
          </cell>
        </row>
        <row r="87">
          <cell r="G87" t="str">
            <v>04204-SALAMANCA</v>
          </cell>
          <cell r="H87">
            <v>1197</v>
          </cell>
          <cell r="I87">
            <v>1197</v>
          </cell>
        </row>
        <row r="88">
          <cell r="G88" t="str">
            <v>105104-HOSPITAL SALAMANCA</v>
          </cell>
          <cell r="H88">
            <v>509</v>
          </cell>
          <cell r="I88">
            <v>509</v>
          </cell>
        </row>
        <row r="89">
          <cell r="G89" t="str">
            <v>105452-P.S.R. CUNCUMEN                 </v>
          </cell>
          <cell r="H89">
            <v>316</v>
          </cell>
          <cell r="I89">
            <v>316</v>
          </cell>
        </row>
        <row r="90">
          <cell r="G90" t="str">
            <v>105453-P.S.R. TRANQUILLA</v>
          </cell>
          <cell r="H90">
            <v>42</v>
          </cell>
          <cell r="I90">
            <v>42</v>
          </cell>
        </row>
        <row r="91">
          <cell r="G91" t="str">
            <v>105454-P.S.R. CUNLAGUA</v>
          </cell>
          <cell r="H91">
            <v>18</v>
          </cell>
          <cell r="I91">
            <v>18</v>
          </cell>
        </row>
        <row r="92">
          <cell r="G92" t="str">
            <v>105455-P.S.R. CHILLEPIN</v>
          </cell>
          <cell r="H92">
            <v>57</v>
          </cell>
          <cell r="I92">
            <v>57</v>
          </cell>
        </row>
        <row r="93">
          <cell r="G93" t="str">
            <v>105456-P.S.R. LLIMPO</v>
          </cell>
          <cell r="H93">
            <v>50</v>
          </cell>
          <cell r="I93">
            <v>50</v>
          </cell>
        </row>
        <row r="94">
          <cell r="G94" t="str">
            <v>105457-P.S.R. SAN AGUSTIN</v>
          </cell>
          <cell r="H94">
            <v>48</v>
          </cell>
          <cell r="I94">
            <v>48</v>
          </cell>
        </row>
        <row r="95">
          <cell r="G95" t="str">
            <v>105458-P.S.R. TAHUINCO</v>
          </cell>
          <cell r="H95">
            <v>36</v>
          </cell>
          <cell r="I95">
            <v>36</v>
          </cell>
        </row>
        <row r="96">
          <cell r="G96" t="str">
            <v>105491-P.S.R. QUELEN BAJO</v>
          </cell>
          <cell r="H96">
            <v>48</v>
          </cell>
          <cell r="I96">
            <v>48</v>
          </cell>
        </row>
        <row r="97">
          <cell r="G97" t="str">
            <v>105492-P.S.R. CAMISA</v>
          </cell>
          <cell r="H97">
            <v>34</v>
          </cell>
          <cell r="I97">
            <v>34</v>
          </cell>
        </row>
        <row r="98">
          <cell r="G98" t="str">
            <v>105501-P.S.R. ARBOLEDA GRANDE</v>
          </cell>
          <cell r="H98">
            <v>39</v>
          </cell>
          <cell r="I98">
            <v>39</v>
          </cell>
        </row>
        <row r="99">
          <cell r="G99" t="str">
            <v>04301-OVALLE</v>
          </cell>
          <cell r="H99">
            <v>3961</v>
          </cell>
          <cell r="I99">
            <v>3961</v>
          </cell>
        </row>
        <row r="100">
          <cell r="G100" t="str">
            <v>105315-CES. RURAL C. DE TAMAYA</v>
          </cell>
          <cell r="H100">
            <v>238</v>
          </cell>
          <cell r="I100">
            <v>238</v>
          </cell>
        </row>
        <row r="101">
          <cell r="G101" t="str">
            <v>105317-CES. JORGE JORDAN D.</v>
          </cell>
          <cell r="H101">
            <v>1108</v>
          </cell>
          <cell r="I101">
            <v>1108</v>
          </cell>
        </row>
        <row r="102">
          <cell r="G102" t="str">
            <v>105322-CES. MARCOS MACUADA</v>
          </cell>
          <cell r="H102">
            <v>1291</v>
          </cell>
          <cell r="I102">
            <v>1291</v>
          </cell>
        </row>
        <row r="103">
          <cell r="G103" t="str">
            <v>105324-CES. SOTAQUI</v>
          </cell>
          <cell r="H103">
            <v>239</v>
          </cell>
          <cell r="I103">
            <v>239</v>
          </cell>
        </row>
        <row r="104">
          <cell r="G104" t="str">
            <v>105415-P.S.R. BARRAZA</v>
          </cell>
          <cell r="H104">
            <v>75</v>
          </cell>
          <cell r="I104">
            <v>75</v>
          </cell>
        </row>
        <row r="105">
          <cell r="G105" t="str">
            <v>105416-P.S.R. CAMARICO                  </v>
          </cell>
          <cell r="H105">
            <v>107</v>
          </cell>
          <cell r="I105">
            <v>107</v>
          </cell>
        </row>
        <row r="106">
          <cell r="G106" t="str">
            <v>105417-P.S.R. ALCONES BAJOS</v>
          </cell>
          <cell r="H106">
            <v>52</v>
          </cell>
          <cell r="I106">
            <v>52</v>
          </cell>
        </row>
        <row r="107">
          <cell r="G107" t="str">
            <v>105419-P.S.R. LAS SOSSAS</v>
          </cell>
          <cell r="H107">
            <v>30</v>
          </cell>
          <cell r="I107">
            <v>30</v>
          </cell>
        </row>
        <row r="108">
          <cell r="G108" t="str">
            <v>105420-P.S.R. LIMARI</v>
          </cell>
          <cell r="H108">
            <v>155</v>
          </cell>
          <cell r="I108">
            <v>155</v>
          </cell>
        </row>
        <row r="109">
          <cell r="G109" t="str">
            <v>105422-P.S.R. HORNILLOS</v>
          </cell>
          <cell r="H109">
            <v>30</v>
          </cell>
          <cell r="I109">
            <v>30</v>
          </cell>
        </row>
        <row r="110">
          <cell r="G110" t="str">
            <v>105437-P.S.R. CHALINGA</v>
          </cell>
          <cell r="H110">
            <v>48</v>
          </cell>
          <cell r="I110">
            <v>48</v>
          </cell>
        </row>
        <row r="111">
          <cell r="G111" t="str">
            <v>105439-P.S.R. CERRO BLANCO</v>
          </cell>
          <cell r="H111">
            <v>17</v>
          </cell>
          <cell r="I111">
            <v>17</v>
          </cell>
        </row>
        <row r="112">
          <cell r="G112" t="str">
            <v>105507-P.S.R. HUAMALATA</v>
          </cell>
          <cell r="H112">
            <v>105</v>
          </cell>
          <cell r="I112">
            <v>105</v>
          </cell>
        </row>
        <row r="113">
          <cell r="G113" t="str">
            <v>105510-P.S.R. RECOLETA</v>
          </cell>
          <cell r="H113">
            <v>85</v>
          </cell>
          <cell r="I113">
            <v>85</v>
          </cell>
        </row>
        <row r="114">
          <cell r="G114" t="str">
            <v>105722-CECOF SAN JOSE DE LA DEHESA</v>
          </cell>
          <cell r="H114">
            <v>247</v>
          </cell>
          <cell r="I114">
            <v>247</v>
          </cell>
        </row>
        <row r="115">
          <cell r="G115" t="str">
            <v>105723-CECOF LIMARI</v>
          </cell>
          <cell r="H115">
            <v>134</v>
          </cell>
          <cell r="I115">
            <v>134</v>
          </cell>
        </row>
        <row r="116">
          <cell r="G116" t="str">
            <v>04302-COMBARBALÁ</v>
          </cell>
          <cell r="H116">
            <v>577</v>
          </cell>
          <cell r="I116">
            <v>577</v>
          </cell>
        </row>
        <row r="117">
          <cell r="G117" t="str">
            <v>105105-HOSPITAL COMBARBALA</v>
          </cell>
          <cell r="H117">
            <v>256</v>
          </cell>
          <cell r="I117">
            <v>256</v>
          </cell>
        </row>
        <row r="118">
          <cell r="G118" t="str">
            <v>105433-P.S.R. SAN LORENZO</v>
          </cell>
          <cell r="H118">
            <v>3</v>
          </cell>
          <cell r="I118">
            <v>3</v>
          </cell>
        </row>
        <row r="119">
          <cell r="G119" t="str">
            <v>105434-P.S.R. SAN MARCOS</v>
          </cell>
          <cell r="H119">
            <v>42</v>
          </cell>
          <cell r="I119">
            <v>42</v>
          </cell>
        </row>
        <row r="120">
          <cell r="G120" t="str">
            <v>105441-P.S.R. MANQUEHUA</v>
          </cell>
          <cell r="H120">
            <v>23</v>
          </cell>
          <cell r="I120">
            <v>23</v>
          </cell>
        </row>
        <row r="121">
          <cell r="G121" t="str">
            <v>105459-P.S.R. BARRANCAS                </v>
          </cell>
          <cell r="H121">
            <v>35</v>
          </cell>
          <cell r="I121">
            <v>35</v>
          </cell>
        </row>
        <row r="122">
          <cell r="G122" t="str">
            <v>105460-P.S.R. COGOTI 18</v>
          </cell>
          <cell r="H122">
            <v>53</v>
          </cell>
          <cell r="I122">
            <v>53</v>
          </cell>
        </row>
        <row r="123">
          <cell r="G123" t="str">
            <v>105461-P.S.R. EL HUACHO</v>
          </cell>
          <cell r="H123">
            <v>10</v>
          </cell>
          <cell r="I123">
            <v>10</v>
          </cell>
        </row>
        <row r="124">
          <cell r="G124" t="str">
            <v>105462-P.S.R. EL SAUCE</v>
          </cell>
          <cell r="H124">
            <v>26</v>
          </cell>
          <cell r="I124">
            <v>26</v>
          </cell>
        </row>
        <row r="125">
          <cell r="G125" t="str">
            <v>105463-P.S.R. QUILITAPIA</v>
          </cell>
          <cell r="H125">
            <v>47</v>
          </cell>
          <cell r="I125">
            <v>47</v>
          </cell>
        </row>
        <row r="126">
          <cell r="G126" t="str">
            <v>105464-P.S.R. LA LIGUA</v>
          </cell>
          <cell r="H126">
            <v>29</v>
          </cell>
          <cell r="I126">
            <v>29</v>
          </cell>
        </row>
        <row r="127">
          <cell r="G127" t="str">
            <v>105465-P.S.R. RAMADILLA</v>
          </cell>
          <cell r="H127">
            <v>19</v>
          </cell>
          <cell r="I127">
            <v>19</v>
          </cell>
        </row>
        <row r="128">
          <cell r="G128" t="str">
            <v>105466-P.S.R. VALLE HERMOSO</v>
          </cell>
          <cell r="H128">
            <v>14</v>
          </cell>
          <cell r="I128">
            <v>14</v>
          </cell>
        </row>
        <row r="129">
          <cell r="G129" t="str">
            <v>105490-P.S.R. EL DURAZNO</v>
          </cell>
          <cell r="H129">
            <v>20</v>
          </cell>
          <cell r="I129">
            <v>20</v>
          </cell>
        </row>
        <row r="130">
          <cell r="G130" t="str">
            <v>04303-MONTE PATRIA</v>
          </cell>
          <cell r="H130">
            <v>1214</v>
          </cell>
          <cell r="I130">
            <v>1214</v>
          </cell>
        </row>
        <row r="131">
          <cell r="G131" t="str">
            <v>105307-CES. RURAL MONTE PATRIA</v>
          </cell>
          <cell r="H131">
            <v>301</v>
          </cell>
          <cell r="I131">
            <v>301</v>
          </cell>
        </row>
        <row r="132">
          <cell r="G132" t="str">
            <v>105311-CES. RURAL CHAÑARAL ALTO</v>
          </cell>
          <cell r="H132">
            <v>182</v>
          </cell>
          <cell r="I132">
            <v>182</v>
          </cell>
        </row>
        <row r="133">
          <cell r="G133" t="str">
            <v>105312-CES. RURAL CAREN</v>
          </cell>
          <cell r="H133">
            <v>119</v>
          </cell>
          <cell r="I133">
            <v>119</v>
          </cell>
        </row>
        <row r="134">
          <cell r="G134" t="str">
            <v>105318-CES. RURAL EL PALQUI</v>
          </cell>
          <cell r="H134">
            <v>341</v>
          </cell>
          <cell r="I134">
            <v>341</v>
          </cell>
        </row>
        <row r="135">
          <cell r="G135" t="str">
            <v>105425-P.S.R. CHILECITO</v>
          </cell>
          <cell r="H135">
            <v>21</v>
          </cell>
          <cell r="I135">
            <v>21</v>
          </cell>
        </row>
        <row r="136">
          <cell r="G136" t="str">
            <v>105427-P.S.R. HACIENDA VALDIVIA</v>
          </cell>
          <cell r="H136">
            <v>43</v>
          </cell>
          <cell r="I136">
            <v>43</v>
          </cell>
        </row>
        <row r="137">
          <cell r="G137" t="str">
            <v>105428-P.S.R. HUATULAME</v>
          </cell>
          <cell r="H137">
            <v>38</v>
          </cell>
          <cell r="I137">
            <v>38</v>
          </cell>
        </row>
        <row r="138">
          <cell r="G138" t="str">
            <v>105430-P.S.R. MIALQUI</v>
          </cell>
          <cell r="H138">
            <v>15</v>
          </cell>
          <cell r="I138">
            <v>15</v>
          </cell>
        </row>
        <row r="139">
          <cell r="G139" t="str">
            <v>105431-P.S.R. PEDREGAL</v>
          </cell>
          <cell r="H139">
            <v>30</v>
          </cell>
          <cell r="I139">
            <v>30</v>
          </cell>
        </row>
        <row r="140">
          <cell r="G140" t="str">
            <v>105432-P.S.R. RAPEL</v>
          </cell>
          <cell r="H140">
            <v>44</v>
          </cell>
          <cell r="I140">
            <v>44</v>
          </cell>
        </row>
        <row r="141">
          <cell r="G141" t="str">
            <v>105435-P.S.R. TULAHUEN</v>
          </cell>
          <cell r="H141">
            <v>48</v>
          </cell>
          <cell r="I141">
            <v>48</v>
          </cell>
        </row>
        <row r="142">
          <cell r="G142" t="str">
            <v>105436-P.S.R. EL MAITEN</v>
          </cell>
          <cell r="H142">
            <v>18</v>
          </cell>
          <cell r="I142">
            <v>18</v>
          </cell>
        </row>
        <row r="143">
          <cell r="G143" t="str">
            <v>105489-P.S.R. RAMADAS DE TULAHUEN</v>
          </cell>
          <cell r="H143">
            <v>14</v>
          </cell>
          <cell r="I143">
            <v>14</v>
          </cell>
        </row>
        <row r="144">
          <cell r="G144" t="str">
            <v>04304-PUNITAQUI</v>
          </cell>
          <cell r="H144">
            <v>679</v>
          </cell>
          <cell r="I144">
            <v>679</v>
          </cell>
        </row>
        <row r="145">
          <cell r="G145" t="str">
            <v>105308-CES. RURAL PUNITAQUI</v>
          </cell>
          <cell r="H145">
            <v>569</v>
          </cell>
          <cell r="I145">
            <v>569</v>
          </cell>
        </row>
        <row r="146">
          <cell r="G146" t="str">
            <v>105440-P.S.R. DIVISADERO</v>
          </cell>
          <cell r="H146">
            <v>20</v>
          </cell>
          <cell r="I146">
            <v>20</v>
          </cell>
        </row>
        <row r="147">
          <cell r="G147" t="str">
            <v>105442-P.S.R. SAN PEDRO DE QUILES</v>
          </cell>
          <cell r="H147">
            <v>12</v>
          </cell>
          <cell r="I147">
            <v>12</v>
          </cell>
        </row>
        <row r="148">
          <cell r="G148" t="str">
            <v>105508-P.S.R. EL PARRAL DE QUILES  </v>
          </cell>
          <cell r="H148">
            <v>78</v>
          </cell>
          <cell r="I148">
            <v>78</v>
          </cell>
        </row>
        <row r="149">
          <cell r="G149" t="str">
            <v>04305-RIO HURATDO</v>
          </cell>
          <cell r="H149">
            <v>249</v>
          </cell>
          <cell r="I149">
            <v>249</v>
          </cell>
        </row>
        <row r="150">
          <cell r="G150" t="str">
            <v>105310-CES. RURAL PICHASCA</v>
          </cell>
          <cell r="H150">
            <v>103</v>
          </cell>
          <cell r="I150">
            <v>103</v>
          </cell>
        </row>
        <row r="151">
          <cell r="G151" t="str">
            <v>105409-P.S.R. EL CHAÑAR</v>
          </cell>
          <cell r="H151">
            <v>7</v>
          </cell>
          <cell r="I151">
            <v>7</v>
          </cell>
        </row>
        <row r="152">
          <cell r="G152" t="str">
            <v>105410-P.S.R. HURTADO</v>
          </cell>
          <cell r="H152">
            <v>28</v>
          </cell>
          <cell r="I152">
            <v>28</v>
          </cell>
        </row>
        <row r="153">
          <cell r="G153" t="str">
            <v>105411-P.S.R. LAS BREAS</v>
          </cell>
          <cell r="H153">
            <v>14</v>
          </cell>
          <cell r="I153">
            <v>14</v>
          </cell>
        </row>
        <row r="154">
          <cell r="G154" t="str">
            <v>105413-P.S.R. SAMO ALTO</v>
          </cell>
          <cell r="H154">
            <v>39</v>
          </cell>
          <cell r="I154">
            <v>39</v>
          </cell>
        </row>
        <row r="155">
          <cell r="G155" t="str">
            <v>105414-P.S.R. SERON</v>
          </cell>
          <cell r="H155">
            <v>38</v>
          </cell>
          <cell r="I155">
            <v>38</v>
          </cell>
        </row>
        <row r="156">
          <cell r="G156" t="str">
            <v>105503-P.S.R. TABAQUEROS</v>
          </cell>
          <cell r="H156">
            <v>20</v>
          </cell>
          <cell r="I156">
            <v>20</v>
          </cell>
        </row>
        <row r="157">
          <cell r="G157" t="str">
            <v>Total general</v>
          </cell>
          <cell r="H157">
            <v>25684</v>
          </cell>
          <cell r="I157">
            <v>25684</v>
          </cell>
        </row>
      </sheetData>
      <sheetData sheetId="12">
        <row r="2">
          <cell r="G2" t="str">
            <v>Suma de Total</v>
          </cell>
          <cell r="H2" t="str">
            <v>Etiquetas de columna</v>
          </cell>
        </row>
        <row r="3">
          <cell r="G3" t="str">
            <v>Etiquetas de fila</v>
          </cell>
          <cell r="H3">
            <v>6</v>
          </cell>
          <cell r="I3" t="str">
            <v>Total general</v>
          </cell>
        </row>
        <row r="4">
          <cell r="G4" t="str">
            <v>04101-LA SERENA</v>
          </cell>
          <cell r="H4">
            <v>8541</v>
          </cell>
          <cell r="I4">
            <v>8541</v>
          </cell>
        </row>
        <row r="5">
          <cell r="G5" t="str">
            <v>105100-HOSPITAL LA SERENA</v>
          </cell>
          <cell r="H5">
            <v>365</v>
          </cell>
          <cell r="I5">
            <v>365</v>
          </cell>
        </row>
        <row r="6">
          <cell r="G6" t="str">
            <v>105300-CES. CARDENAL CARO</v>
          </cell>
          <cell r="H6">
            <v>1556</v>
          </cell>
          <cell r="I6">
            <v>1556</v>
          </cell>
        </row>
        <row r="7">
          <cell r="G7" t="str">
            <v>105301-CES. LAS COMPAÑIAS</v>
          </cell>
          <cell r="H7">
            <v>1074</v>
          </cell>
          <cell r="I7">
            <v>1074</v>
          </cell>
        </row>
        <row r="8">
          <cell r="G8" t="str">
            <v>105302-CES. PEDRO AGUIRRE C.</v>
          </cell>
          <cell r="H8">
            <v>1425</v>
          </cell>
          <cell r="I8">
            <v>1425</v>
          </cell>
        </row>
        <row r="9">
          <cell r="G9" t="str">
            <v>105313-CES. SCHAFFHAUSER</v>
          </cell>
          <cell r="H9">
            <v>1601</v>
          </cell>
          <cell r="I9">
            <v>1601</v>
          </cell>
        </row>
        <row r="10">
          <cell r="G10" t="str">
            <v>105319-CES. CARDENAL R.S.H.</v>
          </cell>
          <cell r="H10">
            <v>1122</v>
          </cell>
          <cell r="I10">
            <v>1122</v>
          </cell>
        </row>
        <row r="11">
          <cell r="G11" t="str">
            <v>105325-CESFAM JUAN PABLO II</v>
          </cell>
          <cell r="H11">
            <v>776</v>
          </cell>
          <cell r="I11">
            <v>776</v>
          </cell>
        </row>
        <row r="12">
          <cell r="G12" t="str">
            <v>105400-P.S.R. ALGARROBITO            </v>
          </cell>
          <cell r="H12">
            <v>205</v>
          </cell>
          <cell r="I12">
            <v>205</v>
          </cell>
        </row>
        <row r="13">
          <cell r="G13" t="str">
            <v>105401-P.S.R. LAS ROJAS</v>
          </cell>
          <cell r="H13">
            <v>30</v>
          </cell>
          <cell r="I13">
            <v>30</v>
          </cell>
        </row>
        <row r="14">
          <cell r="G14" t="str">
            <v>105402-P.S.R. EL ROMERO</v>
          </cell>
          <cell r="H14">
            <v>32</v>
          </cell>
          <cell r="I14">
            <v>32</v>
          </cell>
        </row>
        <row r="15">
          <cell r="G15" t="str">
            <v>105499-P.S.R. LAMBERT</v>
          </cell>
          <cell r="H15">
            <v>33</v>
          </cell>
          <cell r="I15">
            <v>33</v>
          </cell>
        </row>
        <row r="16">
          <cell r="G16" t="str">
            <v>105700-CECOF VILLA EL INDIO</v>
          </cell>
          <cell r="H16">
            <v>121</v>
          </cell>
          <cell r="I16">
            <v>121</v>
          </cell>
        </row>
        <row r="17">
          <cell r="G17" t="str">
            <v>105701-CECOF VILLA ALEMANIA</v>
          </cell>
          <cell r="H17">
            <v>64</v>
          </cell>
          <cell r="I17">
            <v>64</v>
          </cell>
        </row>
        <row r="18">
          <cell r="G18" t="str">
            <v>105702-CECOF VILLA LAMBERT</v>
          </cell>
          <cell r="H18">
            <v>137</v>
          </cell>
          <cell r="I18">
            <v>137</v>
          </cell>
        </row>
        <row r="19">
          <cell r="G19" t="str">
            <v>04102-COQUIMBO</v>
          </cell>
          <cell r="H19">
            <v>9844</v>
          </cell>
          <cell r="I19">
            <v>9844</v>
          </cell>
        </row>
        <row r="20">
          <cell r="G20" t="str">
            <v>105101-HOSPITAL COQUIMBO</v>
          </cell>
          <cell r="H20">
            <v>247</v>
          </cell>
          <cell r="I20">
            <v>247</v>
          </cell>
        </row>
        <row r="21">
          <cell r="G21" t="str">
            <v>105303-CES. SAN JUAN</v>
          </cell>
          <cell r="H21">
            <v>1705</v>
          </cell>
          <cell r="I21">
            <v>1705</v>
          </cell>
        </row>
        <row r="22">
          <cell r="G22" t="str">
            <v>105304-CES. SANTA CECILIA</v>
          </cell>
          <cell r="H22">
            <v>1327</v>
          </cell>
          <cell r="I22">
            <v>1327</v>
          </cell>
        </row>
        <row r="23">
          <cell r="G23" t="str">
            <v>105305-CES. TIERRAS BLANCAS</v>
          </cell>
          <cell r="H23">
            <v>3244</v>
          </cell>
          <cell r="I23">
            <v>3244</v>
          </cell>
        </row>
        <row r="24">
          <cell r="G24" t="str">
            <v>105321-CES. RURAL  TONGOY</v>
          </cell>
          <cell r="H24">
            <v>300</v>
          </cell>
          <cell r="I24">
            <v>300</v>
          </cell>
        </row>
        <row r="25">
          <cell r="G25" t="str">
            <v>105323-CES. DR. SERGIO AGUILAR</v>
          </cell>
          <cell r="H25">
            <v>2289</v>
          </cell>
          <cell r="I25">
            <v>2289</v>
          </cell>
        </row>
        <row r="26">
          <cell r="G26" t="str">
            <v>105404-P.S.R. EL TANGUE                         </v>
          </cell>
          <cell r="H26">
            <v>100</v>
          </cell>
          <cell r="I26">
            <v>100</v>
          </cell>
        </row>
        <row r="27">
          <cell r="G27" t="str">
            <v>105405-P.S.R. GUANAQUEROS</v>
          </cell>
          <cell r="H27">
            <v>106</v>
          </cell>
          <cell r="I27">
            <v>106</v>
          </cell>
        </row>
        <row r="28">
          <cell r="G28" t="str">
            <v>105406-P.S.R. PAN DE AZUCAR</v>
          </cell>
          <cell r="H28">
            <v>339</v>
          </cell>
          <cell r="I28">
            <v>339</v>
          </cell>
        </row>
        <row r="29">
          <cell r="G29" t="str">
            <v>105407-P.S.R. TAMBILLOS</v>
          </cell>
          <cell r="H29">
            <v>48</v>
          </cell>
          <cell r="I29">
            <v>48</v>
          </cell>
        </row>
        <row r="30">
          <cell r="G30" t="str">
            <v>105705-CECOF EL ALBA</v>
          </cell>
          <cell r="H30">
            <v>139</v>
          </cell>
          <cell r="I30">
            <v>139</v>
          </cell>
        </row>
        <row r="31">
          <cell r="G31" t="str">
            <v>04103-ANDACOLLO</v>
          </cell>
          <cell r="H31">
            <v>428</v>
          </cell>
          <cell r="I31">
            <v>428</v>
          </cell>
        </row>
        <row r="32">
          <cell r="G32" t="str">
            <v>105106-HOSPITAL ANDACOLLO</v>
          </cell>
          <cell r="H32">
            <v>428</v>
          </cell>
          <cell r="I32">
            <v>428</v>
          </cell>
        </row>
        <row r="33">
          <cell r="G33" t="str">
            <v>04104-LA HIGUERA</v>
          </cell>
          <cell r="H33">
            <v>191</v>
          </cell>
          <cell r="I33">
            <v>191</v>
          </cell>
        </row>
        <row r="34">
          <cell r="G34" t="str">
            <v>105314-CES. LA HIGUERA</v>
          </cell>
          <cell r="H34">
            <v>53</v>
          </cell>
          <cell r="I34">
            <v>53</v>
          </cell>
        </row>
        <row r="35">
          <cell r="G35" t="str">
            <v>105500-P.S.R. CALETA HORNOS        </v>
          </cell>
          <cell r="H35">
            <v>64</v>
          </cell>
          <cell r="I35">
            <v>64</v>
          </cell>
        </row>
        <row r="36">
          <cell r="G36" t="str">
            <v>105505-P.S.R. LOS CHOROS</v>
          </cell>
          <cell r="H36">
            <v>27</v>
          </cell>
          <cell r="I36">
            <v>27</v>
          </cell>
        </row>
        <row r="37">
          <cell r="G37" t="str">
            <v>105506-P.S.R. EL TRAPICHE</v>
          </cell>
          <cell r="H37">
            <v>47</v>
          </cell>
          <cell r="I37">
            <v>47</v>
          </cell>
        </row>
        <row r="38">
          <cell r="G38" t="str">
            <v>04105-PAIHUANO</v>
          </cell>
          <cell r="H38">
            <v>222</v>
          </cell>
          <cell r="I38">
            <v>222</v>
          </cell>
        </row>
        <row r="39">
          <cell r="G39" t="str">
            <v>105306-CES. PAIHUANO</v>
          </cell>
          <cell r="H39">
            <v>118</v>
          </cell>
          <cell r="I39">
            <v>118</v>
          </cell>
        </row>
        <row r="40">
          <cell r="G40" t="str">
            <v>105475-P.S.R. HORCON</v>
          </cell>
          <cell r="H40">
            <v>39</v>
          </cell>
          <cell r="I40">
            <v>39</v>
          </cell>
        </row>
        <row r="41">
          <cell r="G41" t="str">
            <v>105476-P.S.R. MONTE GRANDE</v>
          </cell>
          <cell r="H41">
            <v>14</v>
          </cell>
          <cell r="I41">
            <v>14</v>
          </cell>
        </row>
        <row r="42">
          <cell r="G42" t="str">
            <v>105477-P.S.R. PISCO ELQUI</v>
          </cell>
          <cell r="H42">
            <v>51</v>
          </cell>
          <cell r="I42">
            <v>51</v>
          </cell>
        </row>
        <row r="43">
          <cell r="G43" t="str">
            <v>04106-VICUÑA</v>
          </cell>
          <cell r="H43">
            <v>1344</v>
          </cell>
          <cell r="I43">
            <v>1344</v>
          </cell>
        </row>
        <row r="44">
          <cell r="G44" t="str">
            <v>105107-HOSPITAL VICUÑA</v>
          </cell>
          <cell r="H44">
            <v>685</v>
          </cell>
          <cell r="I44">
            <v>685</v>
          </cell>
        </row>
        <row r="45">
          <cell r="G45" t="str">
            <v>105467-P.S.R. DIAGUITAS</v>
          </cell>
          <cell r="H45">
            <v>80</v>
          </cell>
          <cell r="I45">
            <v>80</v>
          </cell>
        </row>
        <row r="46">
          <cell r="G46" t="str">
            <v>105468-P.S.R. EL MOLLE</v>
          </cell>
          <cell r="H46">
            <v>40</v>
          </cell>
          <cell r="I46">
            <v>40</v>
          </cell>
        </row>
        <row r="47">
          <cell r="G47" t="str">
            <v>105469-P.S.R. EL TAMBO</v>
          </cell>
          <cell r="H47">
            <v>75</v>
          </cell>
          <cell r="I47">
            <v>75</v>
          </cell>
        </row>
        <row r="48">
          <cell r="G48" t="str">
            <v>105470-P.S.R. HUANTA</v>
          </cell>
          <cell r="H48">
            <v>8</v>
          </cell>
          <cell r="I48">
            <v>8</v>
          </cell>
        </row>
        <row r="49">
          <cell r="G49" t="str">
            <v>105471-P.S.R. PERALILLO</v>
          </cell>
          <cell r="H49">
            <v>133</v>
          </cell>
          <cell r="I49">
            <v>133</v>
          </cell>
        </row>
        <row r="50">
          <cell r="G50" t="str">
            <v>105472-P.S.R. RIVADAVIA</v>
          </cell>
          <cell r="H50">
            <v>51</v>
          </cell>
          <cell r="I50">
            <v>51</v>
          </cell>
        </row>
        <row r="51">
          <cell r="G51" t="str">
            <v>105473-P.S.R. TALCUNA</v>
          </cell>
          <cell r="H51">
            <v>48</v>
          </cell>
          <cell r="I51">
            <v>48</v>
          </cell>
        </row>
        <row r="52">
          <cell r="G52" t="str">
            <v>105474-P.S.R. CHAPILCA</v>
          </cell>
          <cell r="H52">
            <v>24</v>
          </cell>
          <cell r="I52">
            <v>24</v>
          </cell>
        </row>
        <row r="53">
          <cell r="G53" t="str">
            <v>105502-P.S.R. CALINGASTA</v>
          </cell>
          <cell r="H53">
            <v>175</v>
          </cell>
          <cell r="I53">
            <v>175</v>
          </cell>
        </row>
        <row r="54">
          <cell r="G54" t="str">
            <v>105509-P.S.R. GUALLIGUAICA</v>
          </cell>
          <cell r="H54">
            <v>25</v>
          </cell>
          <cell r="I54">
            <v>25</v>
          </cell>
        </row>
        <row r="55">
          <cell r="G55" t="str">
            <v>04201-ILLAPEL</v>
          </cell>
          <cell r="H55">
            <v>1240</v>
          </cell>
          <cell r="I55">
            <v>1240</v>
          </cell>
        </row>
        <row r="56">
          <cell r="G56" t="str">
            <v>105103-HOSPITAL ILLAPEL</v>
          </cell>
          <cell r="H56">
            <v>718</v>
          </cell>
          <cell r="I56">
            <v>718</v>
          </cell>
        </row>
        <row r="57">
          <cell r="G57" t="str">
            <v>105326-CESFAM SAN RAFAEL</v>
          </cell>
          <cell r="H57">
            <v>210</v>
          </cell>
          <cell r="I57">
            <v>210</v>
          </cell>
        </row>
        <row r="58">
          <cell r="G58" t="str">
            <v>105443-P.S.R. CARCAMO                   </v>
          </cell>
          <cell r="H58">
            <v>39</v>
          </cell>
          <cell r="I58">
            <v>39</v>
          </cell>
        </row>
        <row r="59">
          <cell r="G59" t="str">
            <v>105444-P.S.R. HUINTIL</v>
          </cell>
          <cell r="H59">
            <v>26</v>
          </cell>
          <cell r="I59">
            <v>26</v>
          </cell>
        </row>
        <row r="60">
          <cell r="G60" t="str">
            <v>105445-P.S.R. LIMAHUIDA</v>
          </cell>
          <cell r="H60">
            <v>21</v>
          </cell>
          <cell r="I60">
            <v>21</v>
          </cell>
        </row>
        <row r="61">
          <cell r="G61" t="str">
            <v>105446-P.S.R. MATANCILLA</v>
          </cell>
          <cell r="H61">
            <v>3</v>
          </cell>
          <cell r="I61">
            <v>3</v>
          </cell>
        </row>
        <row r="62">
          <cell r="G62" t="str">
            <v>105447-P.S.R. PERALILLO</v>
          </cell>
          <cell r="H62">
            <v>25</v>
          </cell>
          <cell r="I62">
            <v>25</v>
          </cell>
        </row>
        <row r="63">
          <cell r="G63" t="str">
            <v>105448-P.S.R. SANTA VIRGINIA</v>
          </cell>
          <cell r="H63">
            <v>15</v>
          </cell>
          <cell r="I63">
            <v>15</v>
          </cell>
        </row>
        <row r="64">
          <cell r="G64" t="str">
            <v>105449-P.S.R. TUNGA NORTE</v>
          </cell>
          <cell r="H64">
            <v>13</v>
          </cell>
          <cell r="I64">
            <v>13</v>
          </cell>
        </row>
        <row r="65">
          <cell r="G65" t="str">
            <v>105485-P.S.R. PLAN DE HORNOS</v>
          </cell>
          <cell r="H65">
            <v>32</v>
          </cell>
          <cell r="I65">
            <v>32</v>
          </cell>
        </row>
        <row r="66">
          <cell r="G66" t="str">
            <v>105486-P.S.R. TUNGA SUR</v>
          </cell>
          <cell r="H66">
            <v>16</v>
          </cell>
          <cell r="I66">
            <v>16</v>
          </cell>
        </row>
        <row r="67">
          <cell r="G67" t="str">
            <v>105487-P.S.R. CAÑAS UNO</v>
          </cell>
          <cell r="H67">
            <v>80</v>
          </cell>
          <cell r="I67">
            <v>80</v>
          </cell>
        </row>
        <row r="68">
          <cell r="G68" t="str">
            <v>105496-P.S.R. PINTACURA SUR</v>
          </cell>
          <cell r="H68">
            <v>23</v>
          </cell>
          <cell r="I68">
            <v>23</v>
          </cell>
        </row>
        <row r="69">
          <cell r="G69" t="str">
            <v>105504-P.S.R. SOCAVON</v>
          </cell>
          <cell r="H69">
            <v>19</v>
          </cell>
          <cell r="I69">
            <v>19</v>
          </cell>
        </row>
        <row r="70">
          <cell r="G70" t="str">
            <v>04202-CANELA</v>
          </cell>
          <cell r="H70">
            <v>414</v>
          </cell>
          <cell r="I70">
            <v>414</v>
          </cell>
        </row>
        <row r="71">
          <cell r="G71" t="str">
            <v>105309-CES. RURAL CANELA</v>
          </cell>
          <cell r="H71">
            <v>196</v>
          </cell>
          <cell r="I71">
            <v>196</v>
          </cell>
        </row>
        <row r="72">
          <cell r="G72" t="str">
            <v>105450-P.S.R. MINCHA NORTE            </v>
          </cell>
          <cell r="H72">
            <v>90</v>
          </cell>
          <cell r="I72">
            <v>90</v>
          </cell>
        </row>
        <row r="73">
          <cell r="G73" t="str">
            <v>105451-P.S.R. AGUA FRIA</v>
          </cell>
          <cell r="H73">
            <v>13</v>
          </cell>
          <cell r="I73">
            <v>13</v>
          </cell>
        </row>
        <row r="74">
          <cell r="G74" t="str">
            <v>105482-P.S.R. CANELA ALTA</v>
          </cell>
          <cell r="H74">
            <v>51</v>
          </cell>
          <cell r="I74">
            <v>51</v>
          </cell>
        </row>
        <row r="75">
          <cell r="G75" t="str">
            <v>105483-P.S.R. LOS RULOS</v>
          </cell>
          <cell r="H75">
            <v>12</v>
          </cell>
          <cell r="I75">
            <v>12</v>
          </cell>
        </row>
        <row r="76">
          <cell r="G76" t="str">
            <v>105484-P.S.R. HUENTELAUQUEN</v>
          </cell>
          <cell r="H76">
            <v>28</v>
          </cell>
          <cell r="I76">
            <v>28</v>
          </cell>
        </row>
        <row r="77">
          <cell r="G77" t="str">
            <v>105488-P.S.R. ESPIRITU SANTO</v>
          </cell>
          <cell r="H77">
            <v>5</v>
          </cell>
          <cell r="I77">
            <v>5</v>
          </cell>
        </row>
        <row r="78">
          <cell r="G78" t="str">
            <v>105493-P.S.R. MINCHA SUR</v>
          </cell>
          <cell r="H78">
            <v>11</v>
          </cell>
          <cell r="I78">
            <v>11</v>
          </cell>
        </row>
        <row r="79">
          <cell r="G79" t="str">
            <v>105497-P.S.R. JABONERIA</v>
          </cell>
          <cell r="H79">
            <v>7</v>
          </cell>
          <cell r="I79">
            <v>7</v>
          </cell>
        </row>
        <row r="80">
          <cell r="G80" t="str">
            <v>105498-P.S.R. QUEBRADA DE LINARES</v>
          </cell>
          <cell r="H80">
            <v>1</v>
          </cell>
          <cell r="I80">
            <v>1</v>
          </cell>
        </row>
        <row r="81">
          <cell r="G81" t="str">
            <v>04203-LOS VILOS</v>
          </cell>
          <cell r="H81">
            <v>915</v>
          </cell>
          <cell r="I81">
            <v>915</v>
          </cell>
        </row>
        <row r="82">
          <cell r="G82" t="str">
            <v>105108-HOSPITAL LOS VILOS</v>
          </cell>
          <cell r="H82">
            <v>657</v>
          </cell>
          <cell r="I82">
            <v>657</v>
          </cell>
        </row>
        <row r="83">
          <cell r="G83" t="str">
            <v>105478-P.S.R. CAIMANES                   </v>
          </cell>
          <cell r="H83">
            <v>129</v>
          </cell>
          <cell r="I83">
            <v>129</v>
          </cell>
        </row>
        <row r="84">
          <cell r="G84" t="str">
            <v>105479-P.S.R. GUANGUALI</v>
          </cell>
          <cell r="H84">
            <v>23</v>
          </cell>
          <cell r="I84">
            <v>23</v>
          </cell>
        </row>
        <row r="85">
          <cell r="G85" t="str">
            <v>105480-P.S.R. QUILIMARI</v>
          </cell>
          <cell r="H85">
            <v>84</v>
          </cell>
          <cell r="I85">
            <v>84</v>
          </cell>
        </row>
        <row r="86">
          <cell r="G86" t="str">
            <v>105481-P.S.R. TILAMA</v>
          </cell>
          <cell r="H86">
            <v>8</v>
          </cell>
          <cell r="I86">
            <v>8</v>
          </cell>
        </row>
        <row r="87">
          <cell r="G87" t="str">
            <v>105511-P.S.R. LOS CONDORES</v>
          </cell>
          <cell r="H87">
            <v>14</v>
          </cell>
          <cell r="I87">
            <v>14</v>
          </cell>
        </row>
        <row r="88">
          <cell r="G88" t="str">
            <v>04204-SALAMANCA</v>
          </cell>
          <cell r="H88">
            <v>1296</v>
          </cell>
          <cell r="I88">
            <v>1296</v>
          </cell>
        </row>
        <row r="89">
          <cell r="G89" t="str">
            <v>105104-HOSPITAL SALAMANCA</v>
          </cell>
          <cell r="H89">
            <v>660</v>
          </cell>
          <cell r="I89">
            <v>660</v>
          </cell>
        </row>
        <row r="90">
          <cell r="G90" t="str">
            <v>105452-P.S.R. CUNCUMEN                 </v>
          </cell>
          <cell r="H90">
            <v>278</v>
          </cell>
          <cell r="I90">
            <v>278</v>
          </cell>
        </row>
        <row r="91">
          <cell r="G91" t="str">
            <v>105453-P.S.R. TRANQUILLA</v>
          </cell>
          <cell r="H91">
            <v>37</v>
          </cell>
          <cell r="I91">
            <v>37</v>
          </cell>
        </row>
        <row r="92">
          <cell r="G92" t="str">
            <v>105454-P.S.R. CUNLAGUA</v>
          </cell>
          <cell r="H92">
            <v>14</v>
          </cell>
          <cell r="I92">
            <v>14</v>
          </cell>
        </row>
        <row r="93">
          <cell r="G93" t="str">
            <v>105455-P.S.R. CHILLEPIN</v>
          </cell>
          <cell r="H93">
            <v>62</v>
          </cell>
          <cell r="I93">
            <v>62</v>
          </cell>
        </row>
        <row r="94">
          <cell r="G94" t="str">
            <v>105456-P.S.R. LLIMPO</v>
          </cell>
          <cell r="H94">
            <v>46</v>
          </cell>
          <cell r="I94">
            <v>46</v>
          </cell>
        </row>
        <row r="95">
          <cell r="G95" t="str">
            <v>105457-P.S.R. SAN AGUSTIN</v>
          </cell>
          <cell r="H95">
            <v>35</v>
          </cell>
          <cell r="I95">
            <v>35</v>
          </cell>
        </row>
        <row r="96">
          <cell r="G96" t="str">
            <v>105458-P.S.R. TAHUINCO</v>
          </cell>
          <cell r="H96">
            <v>40</v>
          </cell>
          <cell r="I96">
            <v>40</v>
          </cell>
        </row>
        <row r="97">
          <cell r="G97" t="str">
            <v>105491-P.S.R. QUELEN BAJO</v>
          </cell>
          <cell r="H97">
            <v>43</v>
          </cell>
          <cell r="I97">
            <v>43</v>
          </cell>
        </row>
        <row r="98">
          <cell r="G98" t="str">
            <v>105492-P.S.R. CAMISA</v>
          </cell>
          <cell r="H98">
            <v>22</v>
          </cell>
          <cell r="I98">
            <v>22</v>
          </cell>
        </row>
        <row r="99">
          <cell r="G99" t="str">
            <v>105501-P.S.R. ARBOLEDA GRANDE</v>
          </cell>
          <cell r="H99">
            <v>59</v>
          </cell>
          <cell r="I99">
            <v>59</v>
          </cell>
        </row>
        <row r="100">
          <cell r="G100" t="str">
            <v>04301-OVALLE</v>
          </cell>
          <cell r="H100">
            <v>4859</v>
          </cell>
          <cell r="I100">
            <v>4859</v>
          </cell>
        </row>
        <row r="101">
          <cell r="G101" t="str">
            <v>105315-CES. RURAL C. DE TAMAYA</v>
          </cell>
          <cell r="H101">
            <v>268</v>
          </cell>
          <cell r="I101">
            <v>268</v>
          </cell>
        </row>
        <row r="102">
          <cell r="G102" t="str">
            <v>105317-CES. JORGE JORDAN D.</v>
          </cell>
          <cell r="H102">
            <v>1304</v>
          </cell>
          <cell r="I102">
            <v>1304</v>
          </cell>
        </row>
        <row r="103">
          <cell r="G103" t="str">
            <v>105322-CES. MARCOS MACUADA</v>
          </cell>
          <cell r="H103">
            <v>1803</v>
          </cell>
          <cell r="I103">
            <v>1803</v>
          </cell>
        </row>
        <row r="104">
          <cell r="G104" t="str">
            <v>105324-CES. SOTAQUI</v>
          </cell>
          <cell r="H104">
            <v>302</v>
          </cell>
          <cell r="I104">
            <v>302</v>
          </cell>
        </row>
        <row r="105">
          <cell r="G105" t="str">
            <v>105415-P.S.R. BARRAZA</v>
          </cell>
          <cell r="H105">
            <v>72</v>
          </cell>
          <cell r="I105">
            <v>72</v>
          </cell>
        </row>
        <row r="106">
          <cell r="G106" t="str">
            <v>105416-P.S.R. CAMARICO                  </v>
          </cell>
          <cell r="H106">
            <v>89</v>
          </cell>
          <cell r="I106">
            <v>89</v>
          </cell>
        </row>
        <row r="107">
          <cell r="G107" t="str">
            <v>105417-P.S.R. ALCONES BAJOS</v>
          </cell>
          <cell r="H107">
            <v>28</v>
          </cell>
          <cell r="I107">
            <v>28</v>
          </cell>
        </row>
        <row r="108">
          <cell r="G108" t="str">
            <v>105419-P.S.R. LAS SOSSAS</v>
          </cell>
          <cell r="H108">
            <v>45</v>
          </cell>
          <cell r="I108">
            <v>45</v>
          </cell>
        </row>
        <row r="109">
          <cell r="G109" t="str">
            <v>105420-P.S.R. LIMARI</v>
          </cell>
          <cell r="H109">
            <v>111</v>
          </cell>
          <cell r="I109">
            <v>111</v>
          </cell>
        </row>
        <row r="110">
          <cell r="G110" t="str">
            <v>105422-P.S.R. HORNILLOS</v>
          </cell>
          <cell r="H110">
            <v>23</v>
          </cell>
          <cell r="I110">
            <v>23</v>
          </cell>
        </row>
        <row r="111">
          <cell r="G111" t="str">
            <v>105437-P.S.R. CHALINGA</v>
          </cell>
          <cell r="H111">
            <v>34</v>
          </cell>
          <cell r="I111">
            <v>34</v>
          </cell>
        </row>
        <row r="112">
          <cell r="G112" t="str">
            <v>105439-P.S.R. CERRO BLANCO</v>
          </cell>
          <cell r="H112">
            <v>15</v>
          </cell>
          <cell r="I112">
            <v>15</v>
          </cell>
        </row>
        <row r="113">
          <cell r="G113" t="str">
            <v>105507-P.S.R. HUAMALATA</v>
          </cell>
          <cell r="H113">
            <v>101</v>
          </cell>
          <cell r="I113">
            <v>101</v>
          </cell>
        </row>
        <row r="114">
          <cell r="G114" t="str">
            <v>105510-P.S.R. RECOLETA</v>
          </cell>
          <cell r="H114">
            <v>80</v>
          </cell>
          <cell r="I114">
            <v>80</v>
          </cell>
        </row>
        <row r="115">
          <cell r="G115" t="str">
            <v>105722-CECOF SAN JOSE DE LA DEHESA</v>
          </cell>
          <cell r="H115">
            <v>280</v>
          </cell>
          <cell r="I115">
            <v>280</v>
          </cell>
        </row>
        <row r="116">
          <cell r="G116" t="str">
            <v>105723-CECOF LIMARI</v>
          </cell>
          <cell r="H116">
            <v>304</v>
          </cell>
          <cell r="I116">
            <v>304</v>
          </cell>
        </row>
        <row r="117">
          <cell r="G117" t="str">
            <v>04302-COMBARBALÁ</v>
          </cell>
          <cell r="H117">
            <v>703</v>
          </cell>
          <cell r="I117">
            <v>703</v>
          </cell>
        </row>
        <row r="118">
          <cell r="G118" t="str">
            <v>105105-HOSPITAL COMBARBALA</v>
          </cell>
          <cell r="H118">
            <v>387</v>
          </cell>
          <cell r="I118">
            <v>387</v>
          </cell>
        </row>
        <row r="119">
          <cell r="G119" t="str">
            <v>105433-P.S.R. SAN LORENZO</v>
          </cell>
          <cell r="H119">
            <v>4</v>
          </cell>
          <cell r="I119">
            <v>4</v>
          </cell>
        </row>
        <row r="120">
          <cell r="G120" t="str">
            <v>105434-P.S.R. SAN MARCOS</v>
          </cell>
          <cell r="H120">
            <v>38</v>
          </cell>
          <cell r="I120">
            <v>38</v>
          </cell>
        </row>
        <row r="121">
          <cell r="G121" t="str">
            <v>105441-P.S.R. MANQUEHUA</v>
          </cell>
          <cell r="H121">
            <v>36</v>
          </cell>
          <cell r="I121">
            <v>36</v>
          </cell>
        </row>
        <row r="122">
          <cell r="G122" t="str">
            <v>105459-P.S.R. BARRANCAS                </v>
          </cell>
          <cell r="H122">
            <v>35</v>
          </cell>
          <cell r="I122">
            <v>35</v>
          </cell>
        </row>
        <row r="123">
          <cell r="G123" t="str">
            <v>105460-P.S.R. COGOTI 18</v>
          </cell>
          <cell r="H123">
            <v>50</v>
          </cell>
          <cell r="I123">
            <v>50</v>
          </cell>
        </row>
        <row r="124">
          <cell r="G124" t="str">
            <v>105461-P.S.R. EL HUACHO</v>
          </cell>
          <cell r="H124">
            <v>13</v>
          </cell>
          <cell r="I124">
            <v>13</v>
          </cell>
        </row>
        <row r="125">
          <cell r="G125" t="str">
            <v>105462-P.S.R. EL SAUCE</v>
          </cell>
          <cell r="H125">
            <v>30</v>
          </cell>
          <cell r="I125">
            <v>30</v>
          </cell>
        </row>
        <row r="126">
          <cell r="G126" t="str">
            <v>105463-P.S.R. QUILITAPIA</v>
          </cell>
          <cell r="H126">
            <v>54</v>
          </cell>
          <cell r="I126">
            <v>54</v>
          </cell>
        </row>
        <row r="127">
          <cell r="G127" t="str">
            <v>105464-P.S.R. LA LIGUA</v>
          </cell>
          <cell r="H127">
            <v>27</v>
          </cell>
          <cell r="I127">
            <v>27</v>
          </cell>
        </row>
        <row r="128">
          <cell r="G128" t="str">
            <v>105465-P.S.R. RAMADILLA</v>
          </cell>
          <cell r="H128">
            <v>14</v>
          </cell>
          <cell r="I128">
            <v>14</v>
          </cell>
        </row>
        <row r="129">
          <cell r="G129" t="str">
            <v>105466-P.S.R. VALLE HERMOSO</v>
          </cell>
          <cell r="H129">
            <v>12</v>
          </cell>
          <cell r="I129">
            <v>12</v>
          </cell>
        </row>
        <row r="130">
          <cell r="G130" t="str">
            <v>105490-P.S.R. EL DURAZNO</v>
          </cell>
          <cell r="H130">
            <v>3</v>
          </cell>
          <cell r="I130">
            <v>3</v>
          </cell>
        </row>
        <row r="131">
          <cell r="G131" t="str">
            <v>04303-MONTE PATRIA</v>
          </cell>
          <cell r="H131">
            <v>1475</v>
          </cell>
          <cell r="I131">
            <v>1475</v>
          </cell>
        </row>
        <row r="132">
          <cell r="G132" t="str">
            <v>105307-CES. RURAL MONTE PATRIA</v>
          </cell>
          <cell r="H132">
            <v>439</v>
          </cell>
          <cell r="I132">
            <v>439</v>
          </cell>
        </row>
        <row r="133">
          <cell r="G133" t="str">
            <v>105311-CES. RURAL CHAÑARAL ALTO</v>
          </cell>
          <cell r="H133">
            <v>162</v>
          </cell>
          <cell r="I133">
            <v>162</v>
          </cell>
        </row>
        <row r="134">
          <cell r="G134" t="str">
            <v>105312-CES. RURAL CAREN</v>
          </cell>
          <cell r="H134">
            <v>126</v>
          </cell>
          <cell r="I134">
            <v>126</v>
          </cell>
        </row>
        <row r="135">
          <cell r="G135" t="str">
            <v>105318-CES. RURAL EL PALQUI</v>
          </cell>
          <cell r="H135">
            <v>428</v>
          </cell>
          <cell r="I135">
            <v>428</v>
          </cell>
        </row>
        <row r="136">
          <cell r="G136" t="str">
            <v>105425-P.S.R. CHILECITO</v>
          </cell>
          <cell r="H136">
            <v>29</v>
          </cell>
          <cell r="I136">
            <v>29</v>
          </cell>
        </row>
        <row r="137">
          <cell r="G137" t="str">
            <v>105427-P.S.R. HACIENDA VALDIVIA</v>
          </cell>
          <cell r="H137">
            <v>28</v>
          </cell>
          <cell r="I137">
            <v>28</v>
          </cell>
        </row>
        <row r="138">
          <cell r="G138" t="str">
            <v>105428-P.S.R. HUATULAME</v>
          </cell>
          <cell r="H138">
            <v>57</v>
          </cell>
          <cell r="I138">
            <v>57</v>
          </cell>
        </row>
        <row r="139">
          <cell r="G139" t="str">
            <v>105430-P.S.R. MIALQUI</v>
          </cell>
          <cell r="H139">
            <v>21</v>
          </cell>
          <cell r="I139">
            <v>21</v>
          </cell>
        </row>
        <row r="140">
          <cell r="G140" t="str">
            <v>105431-P.S.R. PEDREGAL</v>
          </cell>
          <cell r="H140">
            <v>35</v>
          </cell>
          <cell r="I140">
            <v>35</v>
          </cell>
        </row>
        <row r="141">
          <cell r="G141" t="str">
            <v>105432-P.S.R. RAPEL</v>
          </cell>
          <cell r="H141">
            <v>53</v>
          </cell>
          <cell r="I141">
            <v>53</v>
          </cell>
        </row>
        <row r="142">
          <cell r="G142" t="str">
            <v>105435-P.S.R. TULAHUEN</v>
          </cell>
          <cell r="H142">
            <v>67</v>
          </cell>
          <cell r="I142">
            <v>67</v>
          </cell>
        </row>
        <row r="143">
          <cell r="G143" t="str">
            <v>105436-P.S.R. EL MAITEN</v>
          </cell>
          <cell r="H143">
            <v>21</v>
          </cell>
          <cell r="I143">
            <v>21</v>
          </cell>
        </row>
        <row r="144">
          <cell r="G144" t="str">
            <v>105489-P.S.R. RAMADAS DE TULAHUEN</v>
          </cell>
          <cell r="H144">
            <v>9</v>
          </cell>
          <cell r="I144">
            <v>9</v>
          </cell>
        </row>
        <row r="145">
          <cell r="G145" t="str">
            <v>04304-PUNITAQUI</v>
          </cell>
          <cell r="H145">
            <v>624</v>
          </cell>
          <cell r="I145">
            <v>624</v>
          </cell>
        </row>
        <row r="146">
          <cell r="G146" t="str">
            <v>105308-CES. RURAL PUNITAQUI</v>
          </cell>
          <cell r="H146">
            <v>553</v>
          </cell>
          <cell r="I146">
            <v>553</v>
          </cell>
        </row>
        <row r="147">
          <cell r="G147" t="str">
            <v>105440-P.S.R. DIVISADERO</v>
          </cell>
          <cell r="H147">
            <v>18</v>
          </cell>
          <cell r="I147">
            <v>18</v>
          </cell>
        </row>
        <row r="148">
          <cell r="G148" t="str">
            <v>105508-P.S.R. EL PARRAL DE QUILES  </v>
          </cell>
          <cell r="H148">
            <v>53</v>
          </cell>
          <cell r="I148">
            <v>53</v>
          </cell>
        </row>
        <row r="149">
          <cell r="G149" t="str">
            <v>04305-RIO HURATDO</v>
          </cell>
          <cell r="H149">
            <v>262</v>
          </cell>
          <cell r="I149">
            <v>262</v>
          </cell>
        </row>
        <row r="150">
          <cell r="G150" t="str">
            <v>105310-CES. RURAL PICHASCA</v>
          </cell>
          <cell r="H150">
            <v>118</v>
          </cell>
          <cell r="I150">
            <v>118</v>
          </cell>
        </row>
        <row r="151">
          <cell r="G151" t="str">
            <v>105409-P.S.R. EL CHAÑAR</v>
          </cell>
          <cell r="H151">
            <v>18</v>
          </cell>
          <cell r="I151">
            <v>18</v>
          </cell>
        </row>
        <row r="152">
          <cell r="G152" t="str">
            <v>105410-P.S.R. HURTADO</v>
          </cell>
          <cell r="H152">
            <v>23</v>
          </cell>
          <cell r="I152">
            <v>23</v>
          </cell>
        </row>
        <row r="153">
          <cell r="G153" t="str">
            <v>105411-P.S.R. LAS BREAS</v>
          </cell>
          <cell r="H153">
            <v>8</v>
          </cell>
          <cell r="I153">
            <v>8</v>
          </cell>
        </row>
        <row r="154">
          <cell r="G154" t="str">
            <v>105413-P.S.R. SAMO ALTO</v>
          </cell>
          <cell r="H154">
            <v>48</v>
          </cell>
          <cell r="I154">
            <v>48</v>
          </cell>
        </row>
        <row r="155">
          <cell r="G155" t="str">
            <v>105414-P.S.R. SERON</v>
          </cell>
          <cell r="H155">
            <v>29</v>
          </cell>
          <cell r="I155">
            <v>29</v>
          </cell>
        </row>
        <row r="156">
          <cell r="G156" t="str">
            <v>105503-P.S.R. TABAQUEROS</v>
          </cell>
          <cell r="H156">
            <v>18</v>
          </cell>
          <cell r="I156">
            <v>18</v>
          </cell>
        </row>
      </sheetData>
      <sheetData sheetId="14">
        <row r="2">
          <cell r="G2" t="str">
            <v>Suma de Total</v>
          </cell>
          <cell r="H2" t="str">
            <v>Etiquetas de columna</v>
          </cell>
        </row>
        <row r="3">
          <cell r="G3" t="str">
            <v>Etiquetas de fila</v>
          </cell>
          <cell r="H3">
            <v>6</v>
          </cell>
          <cell r="I3" t="str">
            <v>Total general</v>
          </cell>
        </row>
        <row r="4">
          <cell r="G4" t="str">
            <v>04101-LA SERENA</v>
          </cell>
          <cell r="H4">
            <v>17973</v>
          </cell>
          <cell r="I4">
            <v>17973</v>
          </cell>
        </row>
        <row r="5">
          <cell r="G5" t="str">
            <v>105300-CES. CARDENAL CARO</v>
          </cell>
          <cell r="H5">
            <v>3595</v>
          </cell>
          <cell r="I5">
            <v>3595</v>
          </cell>
        </row>
        <row r="6">
          <cell r="G6" t="str">
            <v>105301-CES. LAS COMPAÑIAS</v>
          </cell>
          <cell r="H6">
            <v>2437</v>
          </cell>
          <cell r="I6">
            <v>2437</v>
          </cell>
        </row>
        <row r="7">
          <cell r="G7" t="str">
            <v>105302-CES. PEDRO AGUIRRE C.</v>
          </cell>
          <cell r="H7">
            <v>3096</v>
          </cell>
          <cell r="I7">
            <v>3096</v>
          </cell>
        </row>
        <row r="8">
          <cell r="G8" t="str">
            <v>105313-CES. SCHAFFHAUSER</v>
          </cell>
          <cell r="H8">
            <v>3325</v>
          </cell>
          <cell r="I8">
            <v>3325</v>
          </cell>
        </row>
        <row r="9">
          <cell r="G9" t="str">
            <v>105319-CES. CARDENAL R.S.H.</v>
          </cell>
          <cell r="H9">
            <v>2437</v>
          </cell>
          <cell r="I9">
            <v>2437</v>
          </cell>
        </row>
        <row r="10">
          <cell r="G10" t="str">
            <v>105325-CESFAM JUAN PABLO II</v>
          </cell>
          <cell r="H10">
            <v>1453</v>
          </cell>
          <cell r="I10">
            <v>1453</v>
          </cell>
        </row>
        <row r="11">
          <cell r="G11" t="str">
            <v>105400-P.S.R. ALGARROBITO            </v>
          </cell>
          <cell r="H11">
            <v>598</v>
          </cell>
          <cell r="I11">
            <v>598</v>
          </cell>
        </row>
        <row r="12">
          <cell r="G12" t="str">
            <v>105401-P.S.R. LAS ROJAS</v>
          </cell>
          <cell r="H12">
            <v>101</v>
          </cell>
          <cell r="I12">
            <v>101</v>
          </cell>
        </row>
        <row r="13">
          <cell r="G13" t="str">
            <v>105402-P.S.R. EL ROMERO</v>
          </cell>
          <cell r="H13">
            <v>80</v>
          </cell>
          <cell r="I13">
            <v>80</v>
          </cell>
        </row>
        <row r="14">
          <cell r="G14" t="str">
            <v>105499-P.S.R. LAMBERT</v>
          </cell>
          <cell r="H14">
            <v>75</v>
          </cell>
          <cell r="I14">
            <v>75</v>
          </cell>
        </row>
        <row r="15">
          <cell r="G15" t="str">
            <v>105700-CECOF VILLA EL INDIO</v>
          </cell>
          <cell r="H15">
            <v>382</v>
          </cell>
          <cell r="I15">
            <v>382</v>
          </cell>
        </row>
        <row r="16">
          <cell r="G16" t="str">
            <v>105701-CECOF VILLA ALEMANIA</v>
          </cell>
          <cell r="H16">
            <v>134</v>
          </cell>
          <cell r="I16">
            <v>134</v>
          </cell>
        </row>
        <row r="17">
          <cell r="G17" t="str">
            <v>105702-CECOF VILLA LAMBERT</v>
          </cell>
          <cell r="H17">
            <v>260</v>
          </cell>
          <cell r="I17">
            <v>260</v>
          </cell>
        </row>
        <row r="18">
          <cell r="G18" t="str">
            <v>04102-COQUIMBO</v>
          </cell>
          <cell r="H18">
            <v>19003</v>
          </cell>
          <cell r="I18">
            <v>19003</v>
          </cell>
        </row>
        <row r="19">
          <cell r="G19" t="str">
            <v>105101-HOSPITAL COQUIMBO</v>
          </cell>
          <cell r="H19">
            <v>71</v>
          </cell>
          <cell r="I19">
            <v>71</v>
          </cell>
        </row>
        <row r="20">
          <cell r="G20" t="str">
            <v>105303-CES. SAN JUAN</v>
          </cell>
          <cell r="H20">
            <v>3356</v>
          </cell>
          <cell r="I20">
            <v>3356</v>
          </cell>
        </row>
        <row r="21">
          <cell r="G21" t="str">
            <v>105304-CES. SANTA CECILIA</v>
          </cell>
          <cell r="H21">
            <v>2617</v>
          </cell>
          <cell r="I21">
            <v>2617</v>
          </cell>
        </row>
        <row r="22">
          <cell r="G22" t="str">
            <v>105305-CES. TIERRAS BLANCAS</v>
          </cell>
          <cell r="H22">
            <v>6357</v>
          </cell>
          <cell r="I22">
            <v>6357</v>
          </cell>
        </row>
        <row r="23">
          <cell r="G23" t="str">
            <v>105321-CES. RURAL  TONGOY</v>
          </cell>
          <cell r="H23">
            <v>647</v>
          </cell>
          <cell r="I23">
            <v>647</v>
          </cell>
        </row>
        <row r="24">
          <cell r="G24" t="str">
            <v>105323-CES. DR. SERGIO AGUILAR</v>
          </cell>
          <cell r="H24">
            <v>4471</v>
          </cell>
          <cell r="I24">
            <v>4471</v>
          </cell>
        </row>
        <row r="25">
          <cell r="G25" t="str">
            <v>105404-P.S.R. EL TANGUE                         </v>
          </cell>
          <cell r="H25">
            <v>243</v>
          </cell>
          <cell r="I25">
            <v>243</v>
          </cell>
        </row>
        <row r="26">
          <cell r="G26" t="str">
            <v>105405-P.S.R. GUANAQUEROS</v>
          </cell>
          <cell r="H26">
            <v>267</v>
          </cell>
          <cell r="I26">
            <v>267</v>
          </cell>
        </row>
        <row r="27">
          <cell r="G27" t="str">
            <v>105406-P.S.R. PAN DE AZUCAR</v>
          </cell>
          <cell r="H27">
            <v>668</v>
          </cell>
          <cell r="I27">
            <v>668</v>
          </cell>
        </row>
        <row r="28">
          <cell r="G28" t="str">
            <v>105407-P.S.R. TAMBILLOS</v>
          </cell>
          <cell r="H28">
            <v>89</v>
          </cell>
          <cell r="I28">
            <v>89</v>
          </cell>
        </row>
        <row r="29">
          <cell r="G29" t="str">
            <v>105705-CECOF EL ALBA</v>
          </cell>
          <cell r="H29">
            <v>217</v>
          </cell>
          <cell r="I29">
            <v>217</v>
          </cell>
        </row>
        <row r="30">
          <cell r="G30" t="str">
            <v>04103-ANDACOLLO</v>
          </cell>
          <cell r="H30">
            <v>1113</v>
          </cell>
          <cell r="I30">
            <v>1113</v>
          </cell>
        </row>
        <row r="31">
          <cell r="G31" t="str">
            <v>105106-HOSPITAL ANDACOLLO</v>
          </cell>
          <cell r="H31">
            <v>1113</v>
          </cell>
          <cell r="I31">
            <v>1113</v>
          </cell>
        </row>
        <row r="32">
          <cell r="G32" t="str">
            <v>04104-LA HIGUERA</v>
          </cell>
          <cell r="H32">
            <v>412</v>
          </cell>
          <cell r="I32">
            <v>412</v>
          </cell>
        </row>
        <row r="33">
          <cell r="G33" t="str">
            <v>105314-CES. LA HIGUERA</v>
          </cell>
          <cell r="H33">
            <v>146</v>
          </cell>
          <cell r="I33">
            <v>146</v>
          </cell>
        </row>
        <row r="34">
          <cell r="G34" t="str">
            <v>105500-P.S.R. CALETA HORNOS        </v>
          </cell>
          <cell r="H34">
            <v>106</v>
          </cell>
          <cell r="I34">
            <v>106</v>
          </cell>
        </row>
        <row r="35">
          <cell r="G35" t="str">
            <v>105505-P.S.R. LOS CHOROS</v>
          </cell>
          <cell r="H35">
            <v>77</v>
          </cell>
          <cell r="I35">
            <v>77</v>
          </cell>
        </row>
        <row r="36">
          <cell r="G36" t="str">
            <v>105506-P.S.R. EL TRAPICHE</v>
          </cell>
          <cell r="H36">
            <v>83</v>
          </cell>
          <cell r="I36">
            <v>83</v>
          </cell>
        </row>
        <row r="37">
          <cell r="G37" t="str">
            <v>04105-PAIHUANO</v>
          </cell>
          <cell r="H37">
            <v>657</v>
          </cell>
          <cell r="I37">
            <v>657</v>
          </cell>
        </row>
        <row r="38">
          <cell r="G38" t="str">
            <v>105306-CES. PAIHUANO</v>
          </cell>
          <cell r="H38">
            <v>334</v>
          </cell>
          <cell r="I38">
            <v>334</v>
          </cell>
        </row>
        <row r="39">
          <cell r="G39" t="str">
            <v>105475-P.S.R. HORCON</v>
          </cell>
          <cell r="H39">
            <v>100</v>
          </cell>
          <cell r="I39">
            <v>100</v>
          </cell>
        </row>
        <row r="40">
          <cell r="G40" t="str">
            <v>105476-P.S.R. MONTE GRANDE</v>
          </cell>
          <cell r="H40">
            <v>72</v>
          </cell>
          <cell r="I40">
            <v>72</v>
          </cell>
        </row>
        <row r="41">
          <cell r="G41" t="str">
            <v>105477-P.S.R. PISCO ELQUI</v>
          </cell>
          <cell r="H41">
            <v>151</v>
          </cell>
          <cell r="I41">
            <v>151</v>
          </cell>
        </row>
        <row r="42">
          <cell r="G42" t="str">
            <v>04106-VICUÑA</v>
          </cell>
          <cell r="H42">
            <v>2709</v>
          </cell>
          <cell r="I42">
            <v>2709</v>
          </cell>
        </row>
        <row r="43">
          <cell r="G43" t="str">
            <v>105107-HOSPITAL VICUÑA</v>
          </cell>
          <cell r="H43">
            <v>1356</v>
          </cell>
          <cell r="I43">
            <v>1356</v>
          </cell>
        </row>
        <row r="44">
          <cell r="G44" t="str">
            <v>105467-P.S.R. DIAGUITAS</v>
          </cell>
          <cell r="H44">
            <v>160</v>
          </cell>
          <cell r="I44">
            <v>160</v>
          </cell>
        </row>
        <row r="45">
          <cell r="G45" t="str">
            <v>105468-P.S.R. EL MOLLE</v>
          </cell>
          <cell r="H45">
            <v>85</v>
          </cell>
          <cell r="I45">
            <v>85</v>
          </cell>
        </row>
        <row r="46">
          <cell r="G46" t="str">
            <v>105469-P.S.R. EL TAMBO</v>
          </cell>
          <cell r="H46">
            <v>187</v>
          </cell>
          <cell r="I46">
            <v>187</v>
          </cell>
        </row>
        <row r="47">
          <cell r="G47" t="str">
            <v>105470-P.S.R. HUANTA</v>
          </cell>
          <cell r="H47">
            <v>25</v>
          </cell>
          <cell r="I47">
            <v>25</v>
          </cell>
        </row>
        <row r="48">
          <cell r="G48" t="str">
            <v>105471-P.S.R. PERALILLO</v>
          </cell>
          <cell r="H48">
            <v>237</v>
          </cell>
          <cell r="I48">
            <v>237</v>
          </cell>
        </row>
        <row r="49">
          <cell r="G49" t="str">
            <v>105472-P.S.R. RIVADAVIA</v>
          </cell>
          <cell r="H49">
            <v>127</v>
          </cell>
          <cell r="I49">
            <v>127</v>
          </cell>
        </row>
        <row r="50">
          <cell r="G50" t="str">
            <v>105473-P.S.R. TALCUNA</v>
          </cell>
          <cell r="H50">
            <v>103</v>
          </cell>
          <cell r="I50">
            <v>103</v>
          </cell>
        </row>
        <row r="51">
          <cell r="G51" t="str">
            <v>105474-P.S.R. CHAPILCA</v>
          </cell>
          <cell r="H51">
            <v>57</v>
          </cell>
          <cell r="I51">
            <v>57</v>
          </cell>
        </row>
        <row r="52">
          <cell r="G52" t="str">
            <v>105502-P.S.R. CALINGASTA</v>
          </cell>
          <cell r="H52">
            <v>307</v>
          </cell>
          <cell r="I52">
            <v>307</v>
          </cell>
        </row>
        <row r="53">
          <cell r="G53" t="str">
            <v>105509-P.S.R. GUALLIGUAICA</v>
          </cell>
          <cell r="H53">
            <v>65</v>
          </cell>
          <cell r="I53">
            <v>65</v>
          </cell>
        </row>
        <row r="54">
          <cell r="G54" t="str">
            <v>04201-ILLAPEL</v>
          </cell>
          <cell r="H54">
            <v>2994</v>
          </cell>
          <cell r="I54">
            <v>2994</v>
          </cell>
        </row>
        <row r="55">
          <cell r="G55" t="str">
            <v>105103-HOSPITAL ILLAPEL</v>
          </cell>
          <cell r="H55">
            <v>1401</v>
          </cell>
          <cell r="I55">
            <v>1401</v>
          </cell>
        </row>
        <row r="56">
          <cell r="G56" t="str">
            <v>105326-CESFAM SAN RAFAEL</v>
          </cell>
          <cell r="H56">
            <v>561</v>
          </cell>
          <cell r="I56">
            <v>561</v>
          </cell>
        </row>
        <row r="57">
          <cell r="G57" t="str">
            <v>105443-P.S.R. CARCAMO                   </v>
          </cell>
          <cell r="H57">
            <v>152</v>
          </cell>
          <cell r="I57">
            <v>152</v>
          </cell>
        </row>
        <row r="58">
          <cell r="G58" t="str">
            <v>105444-P.S.R. HUINTIL</v>
          </cell>
          <cell r="H58">
            <v>73</v>
          </cell>
          <cell r="I58">
            <v>73</v>
          </cell>
        </row>
        <row r="59">
          <cell r="G59" t="str">
            <v>105445-P.S.R. LIMAHUIDA</v>
          </cell>
          <cell r="H59">
            <v>88</v>
          </cell>
          <cell r="I59">
            <v>88</v>
          </cell>
        </row>
        <row r="60">
          <cell r="G60" t="str">
            <v>105446-P.S.R. MATANCILLA</v>
          </cell>
          <cell r="H60">
            <v>20</v>
          </cell>
          <cell r="I60">
            <v>20</v>
          </cell>
        </row>
        <row r="61">
          <cell r="G61" t="str">
            <v>105447-P.S.R. PERALILLO</v>
          </cell>
          <cell r="H61">
            <v>81</v>
          </cell>
          <cell r="I61">
            <v>81</v>
          </cell>
        </row>
        <row r="62">
          <cell r="G62" t="str">
            <v>105448-P.S.R. SANTA VIRGINIA</v>
          </cell>
          <cell r="H62">
            <v>91</v>
          </cell>
          <cell r="I62">
            <v>91</v>
          </cell>
        </row>
        <row r="63">
          <cell r="G63" t="str">
            <v>105449-P.S.R. TUNGA NORTE</v>
          </cell>
          <cell r="H63">
            <v>41</v>
          </cell>
          <cell r="I63">
            <v>41</v>
          </cell>
        </row>
        <row r="64">
          <cell r="G64" t="str">
            <v>105485-P.S.R. PLAN DE HORNOS</v>
          </cell>
          <cell r="H64">
            <v>130</v>
          </cell>
          <cell r="I64">
            <v>130</v>
          </cell>
        </row>
        <row r="65">
          <cell r="G65" t="str">
            <v>105486-P.S.R. TUNGA SUR</v>
          </cell>
          <cell r="H65">
            <v>49</v>
          </cell>
          <cell r="I65">
            <v>49</v>
          </cell>
        </row>
        <row r="66">
          <cell r="G66" t="str">
            <v>105487-P.S.R. CAÑAS UNO</v>
          </cell>
          <cell r="H66">
            <v>191</v>
          </cell>
          <cell r="I66">
            <v>191</v>
          </cell>
        </row>
        <row r="67">
          <cell r="G67" t="str">
            <v>105496-P.S.R. PINTACURA SUR</v>
          </cell>
          <cell r="H67">
            <v>67</v>
          </cell>
          <cell r="I67">
            <v>67</v>
          </cell>
        </row>
        <row r="68">
          <cell r="G68" t="str">
            <v>105504-P.S.R. SOCAVON</v>
          </cell>
          <cell r="H68">
            <v>49</v>
          </cell>
          <cell r="I68">
            <v>49</v>
          </cell>
        </row>
        <row r="69">
          <cell r="G69" t="str">
            <v>04202-CANELA</v>
          </cell>
          <cell r="H69">
            <v>1381</v>
          </cell>
          <cell r="I69">
            <v>1381</v>
          </cell>
        </row>
        <row r="70">
          <cell r="G70" t="str">
            <v>105309-CES. RURAL CANELA</v>
          </cell>
          <cell r="H70">
            <v>540</v>
          </cell>
          <cell r="I70">
            <v>540</v>
          </cell>
        </row>
        <row r="71">
          <cell r="G71" t="str">
            <v>105450-P.S.R. MINCHA NORTE            </v>
          </cell>
          <cell r="H71">
            <v>329</v>
          </cell>
          <cell r="I71">
            <v>329</v>
          </cell>
        </row>
        <row r="72">
          <cell r="G72" t="str">
            <v>105451-P.S.R. AGUA FRIA</v>
          </cell>
          <cell r="H72">
            <v>77</v>
          </cell>
          <cell r="I72">
            <v>77</v>
          </cell>
        </row>
        <row r="73">
          <cell r="G73" t="str">
            <v>105482-P.S.R. CANELA ALTA</v>
          </cell>
          <cell r="H73">
            <v>170</v>
          </cell>
          <cell r="I73">
            <v>170</v>
          </cell>
        </row>
        <row r="74">
          <cell r="G74" t="str">
            <v>105483-P.S.R. LOS RULOS</v>
          </cell>
          <cell r="H74">
            <v>58</v>
          </cell>
          <cell r="I74">
            <v>58</v>
          </cell>
        </row>
        <row r="75">
          <cell r="G75" t="str">
            <v>105484-P.S.R. HUENTELAUQUEN</v>
          </cell>
          <cell r="H75">
            <v>113</v>
          </cell>
          <cell r="I75">
            <v>113</v>
          </cell>
        </row>
        <row r="76">
          <cell r="G76" t="str">
            <v>105488-P.S.R. ESPIRITU SANTO</v>
          </cell>
          <cell r="H76">
            <v>16</v>
          </cell>
          <cell r="I76">
            <v>16</v>
          </cell>
        </row>
        <row r="77">
          <cell r="G77" t="str">
            <v>105493-P.S.R. MINCHA SUR</v>
          </cell>
          <cell r="H77">
            <v>42</v>
          </cell>
          <cell r="I77">
            <v>42</v>
          </cell>
        </row>
        <row r="78">
          <cell r="G78" t="str">
            <v>105497-P.S.R. JABONERIA</v>
          </cell>
          <cell r="H78">
            <v>21</v>
          </cell>
          <cell r="I78">
            <v>21</v>
          </cell>
        </row>
        <row r="79">
          <cell r="G79" t="str">
            <v>105498-P.S.R. QUEBRADA DE LINARES</v>
          </cell>
          <cell r="H79">
            <v>15</v>
          </cell>
          <cell r="I79">
            <v>15</v>
          </cell>
        </row>
        <row r="80">
          <cell r="G80" t="str">
            <v>04203-LOS VILOS</v>
          </cell>
          <cell r="H80">
            <v>2338</v>
          </cell>
          <cell r="I80">
            <v>2338</v>
          </cell>
        </row>
        <row r="81">
          <cell r="G81" t="str">
            <v>105108-HOSPITAL LOS VILOS</v>
          </cell>
          <cell r="H81">
            <v>1461</v>
          </cell>
          <cell r="I81">
            <v>1461</v>
          </cell>
        </row>
        <row r="82">
          <cell r="G82" t="str">
            <v>105478-P.S.R. CAIMANES                   </v>
          </cell>
          <cell r="H82">
            <v>422</v>
          </cell>
          <cell r="I82">
            <v>422</v>
          </cell>
        </row>
        <row r="83">
          <cell r="G83" t="str">
            <v>105479-P.S.R. GUANGUALI</v>
          </cell>
          <cell r="H83">
            <v>119</v>
          </cell>
          <cell r="I83">
            <v>119</v>
          </cell>
        </row>
        <row r="84">
          <cell r="G84" t="str">
            <v>105480-P.S.R. QUILIMARI</v>
          </cell>
          <cell r="H84">
            <v>228</v>
          </cell>
          <cell r="I84">
            <v>228</v>
          </cell>
        </row>
        <row r="85">
          <cell r="G85" t="str">
            <v>105481-P.S.R. TILAMA</v>
          </cell>
          <cell r="H85">
            <v>40</v>
          </cell>
          <cell r="I85">
            <v>40</v>
          </cell>
        </row>
        <row r="86">
          <cell r="G86" t="str">
            <v>105511-P.S.R. LOS CONDORES</v>
          </cell>
          <cell r="H86">
            <v>68</v>
          </cell>
          <cell r="I86">
            <v>68</v>
          </cell>
        </row>
        <row r="87">
          <cell r="G87" t="str">
            <v>04204-SALAMANCA</v>
          </cell>
          <cell r="H87">
            <v>3244</v>
          </cell>
          <cell r="I87">
            <v>3244</v>
          </cell>
        </row>
        <row r="88">
          <cell r="G88" t="str">
            <v>105104-HOSPITAL SALAMANCA</v>
          </cell>
          <cell r="H88">
            <v>1436</v>
          </cell>
          <cell r="I88">
            <v>1436</v>
          </cell>
        </row>
        <row r="89">
          <cell r="G89" t="str">
            <v>105452-P.S.R. CUNCUMEN                 </v>
          </cell>
          <cell r="H89">
            <v>843</v>
          </cell>
          <cell r="I89">
            <v>843</v>
          </cell>
        </row>
        <row r="90">
          <cell r="G90" t="str">
            <v>105453-P.S.R. TRANQUILLA</v>
          </cell>
          <cell r="H90">
            <v>116</v>
          </cell>
          <cell r="I90">
            <v>116</v>
          </cell>
        </row>
        <row r="91">
          <cell r="G91" t="str">
            <v>105454-P.S.R. CUNLAGUA</v>
          </cell>
          <cell r="H91">
            <v>62</v>
          </cell>
          <cell r="I91">
            <v>62</v>
          </cell>
        </row>
        <row r="92">
          <cell r="G92" t="str">
            <v>105455-P.S.R. CHILLEPIN</v>
          </cell>
          <cell r="H92">
            <v>147</v>
          </cell>
          <cell r="I92">
            <v>147</v>
          </cell>
        </row>
        <row r="93">
          <cell r="G93" t="str">
            <v>105456-P.S.R. LLIMPO</v>
          </cell>
          <cell r="H93">
            <v>104</v>
          </cell>
          <cell r="I93">
            <v>104</v>
          </cell>
        </row>
        <row r="94">
          <cell r="G94" t="str">
            <v>105457-P.S.R. SAN AGUSTIN</v>
          </cell>
          <cell r="H94">
            <v>99</v>
          </cell>
          <cell r="I94">
            <v>99</v>
          </cell>
        </row>
        <row r="95">
          <cell r="G95" t="str">
            <v>105458-P.S.R. TAHUINCO</v>
          </cell>
          <cell r="H95">
            <v>93</v>
          </cell>
          <cell r="I95">
            <v>93</v>
          </cell>
        </row>
        <row r="96">
          <cell r="G96" t="str">
            <v>105491-P.S.R. QUELEN BAJO</v>
          </cell>
          <cell r="H96">
            <v>97</v>
          </cell>
          <cell r="I96">
            <v>97</v>
          </cell>
        </row>
        <row r="97">
          <cell r="G97" t="str">
            <v>105492-P.S.R. CAMISA</v>
          </cell>
          <cell r="H97">
            <v>95</v>
          </cell>
          <cell r="I97">
            <v>95</v>
          </cell>
        </row>
        <row r="98">
          <cell r="G98" t="str">
            <v>105501-P.S.R. ARBOLEDA GRANDE</v>
          </cell>
          <cell r="H98">
            <v>152</v>
          </cell>
          <cell r="I98">
            <v>152</v>
          </cell>
        </row>
        <row r="99">
          <cell r="G99" t="str">
            <v>04301-OVALLE</v>
          </cell>
          <cell r="H99">
            <v>11570</v>
          </cell>
          <cell r="I99">
            <v>11570</v>
          </cell>
        </row>
        <row r="100">
          <cell r="G100" t="str">
            <v>105315-CES. RURAL C. DE TAMAYA</v>
          </cell>
          <cell r="H100">
            <v>677</v>
          </cell>
          <cell r="I100">
            <v>677</v>
          </cell>
        </row>
        <row r="101">
          <cell r="G101" t="str">
            <v>105317-CES. JORGE JORDAN D.</v>
          </cell>
          <cell r="H101">
            <v>2595</v>
          </cell>
          <cell r="I101">
            <v>2595</v>
          </cell>
        </row>
        <row r="102">
          <cell r="G102" t="str">
            <v>105322-CES. MARCOS MACUADA</v>
          </cell>
          <cell r="H102">
            <v>4364</v>
          </cell>
          <cell r="I102">
            <v>4364</v>
          </cell>
        </row>
        <row r="103">
          <cell r="G103" t="str">
            <v>105324-CES. SOTAQUI</v>
          </cell>
          <cell r="H103">
            <v>704</v>
          </cell>
          <cell r="I103">
            <v>704</v>
          </cell>
        </row>
        <row r="104">
          <cell r="G104" t="str">
            <v>105415-P.S.R. BARRAZA</v>
          </cell>
          <cell r="H104">
            <v>234</v>
          </cell>
          <cell r="I104">
            <v>234</v>
          </cell>
        </row>
        <row r="105">
          <cell r="G105" t="str">
            <v>105416-P.S.R. CAMARICO                  </v>
          </cell>
          <cell r="H105">
            <v>265</v>
          </cell>
          <cell r="I105">
            <v>265</v>
          </cell>
        </row>
        <row r="106">
          <cell r="G106" t="str">
            <v>105417-P.S.R. ALCONES BAJOS</v>
          </cell>
          <cell r="H106">
            <v>165</v>
          </cell>
          <cell r="I106">
            <v>165</v>
          </cell>
        </row>
        <row r="107">
          <cell r="G107" t="str">
            <v>105419-P.S.R. LAS SOSSAS</v>
          </cell>
          <cell r="H107">
            <v>95</v>
          </cell>
          <cell r="I107">
            <v>95</v>
          </cell>
        </row>
        <row r="108">
          <cell r="G108" t="str">
            <v>105420-P.S.R. LIMARI</v>
          </cell>
          <cell r="H108">
            <v>379</v>
          </cell>
          <cell r="I108">
            <v>379</v>
          </cell>
        </row>
        <row r="109">
          <cell r="G109" t="str">
            <v>105422-P.S.R. HORNILLOS</v>
          </cell>
          <cell r="H109">
            <v>84</v>
          </cell>
          <cell r="I109">
            <v>84</v>
          </cell>
        </row>
        <row r="110">
          <cell r="G110" t="str">
            <v>105437-P.S.R. CHALINGA</v>
          </cell>
          <cell r="H110">
            <v>157</v>
          </cell>
          <cell r="I110">
            <v>157</v>
          </cell>
        </row>
        <row r="111">
          <cell r="G111" t="str">
            <v>105439-P.S.R. CERRO BLANCO</v>
          </cell>
          <cell r="H111">
            <v>79</v>
          </cell>
          <cell r="I111">
            <v>79</v>
          </cell>
        </row>
        <row r="112">
          <cell r="G112" t="str">
            <v>105507-P.S.R. HUAMALATA</v>
          </cell>
          <cell r="H112">
            <v>290</v>
          </cell>
          <cell r="I112">
            <v>290</v>
          </cell>
        </row>
        <row r="113">
          <cell r="G113" t="str">
            <v>105510-P.S.R. RECOLETA</v>
          </cell>
          <cell r="H113">
            <v>242</v>
          </cell>
          <cell r="I113">
            <v>242</v>
          </cell>
        </row>
        <row r="114">
          <cell r="G114" t="str">
            <v>105722-CECOF SAN JOSE DE LA DEHESA</v>
          </cell>
          <cell r="H114">
            <v>627</v>
          </cell>
          <cell r="I114">
            <v>627</v>
          </cell>
        </row>
        <row r="115">
          <cell r="G115" t="str">
            <v>105723-CECOF LIMARI</v>
          </cell>
          <cell r="H115">
            <v>613</v>
          </cell>
          <cell r="I115">
            <v>613</v>
          </cell>
        </row>
        <row r="116">
          <cell r="G116" t="str">
            <v>04302-COMBARBALÁ</v>
          </cell>
          <cell r="H116">
            <v>2027</v>
          </cell>
          <cell r="I116">
            <v>2027</v>
          </cell>
        </row>
        <row r="117">
          <cell r="G117" t="str">
            <v>105105-HOSPITAL COMBARBALA</v>
          </cell>
          <cell r="H117">
            <v>904</v>
          </cell>
          <cell r="I117">
            <v>904</v>
          </cell>
        </row>
        <row r="118">
          <cell r="G118" t="str">
            <v>105433-P.S.R. SAN LORENZO</v>
          </cell>
          <cell r="H118">
            <v>21</v>
          </cell>
          <cell r="I118">
            <v>21</v>
          </cell>
        </row>
        <row r="119">
          <cell r="G119" t="str">
            <v>105434-P.S.R. SAN MARCOS</v>
          </cell>
          <cell r="H119">
            <v>125</v>
          </cell>
          <cell r="I119">
            <v>125</v>
          </cell>
        </row>
        <row r="120">
          <cell r="G120" t="str">
            <v>105441-P.S.R. MANQUEHUA</v>
          </cell>
          <cell r="H120">
            <v>112</v>
          </cell>
          <cell r="I120">
            <v>112</v>
          </cell>
        </row>
        <row r="121">
          <cell r="G121" t="str">
            <v>105459-P.S.R. BARRANCAS                </v>
          </cell>
          <cell r="H121">
            <v>126</v>
          </cell>
          <cell r="I121">
            <v>126</v>
          </cell>
        </row>
        <row r="122">
          <cell r="G122" t="str">
            <v>105460-P.S.R. COGOTI 18</v>
          </cell>
          <cell r="H122">
            <v>188</v>
          </cell>
          <cell r="I122">
            <v>188</v>
          </cell>
        </row>
        <row r="123">
          <cell r="G123" t="str">
            <v>105461-P.S.R. EL HUACHO</v>
          </cell>
          <cell r="H123">
            <v>46</v>
          </cell>
          <cell r="I123">
            <v>46</v>
          </cell>
        </row>
        <row r="124">
          <cell r="G124" t="str">
            <v>105462-P.S.R. EL SAUCE</v>
          </cell>
          <cell r="H124">
            <v>96</v>
          </cell>
          <cell r="I124">
            <v>96</v>
          </cell>
        </row>
        <row r="125">
          <cell r="G125" t="str">
            <v>105463-P.S.R. QUILITAPIA</v>
          </cell>
          <cell r="H125">
            <v>145</v>
          </cell>
          <cell r="I125">
            <v>145</v>
          </cell>
        </row>
        <row r="126">
          <cell r="G126" t="str">
            <v>105464-P.S.R. LA LIGUA</v>
          </cell>
          <cell r="H126">
            <v>100</v>
          </cell>
          <cell r="I126">
            <v>100</v>
          </cell>
        </row>
        <row r="127">
          <cell r="G127" t="str">
            <v>105465-P.S.R. RAMADILLA</v>
          </cell>
          <cell r="H127">
            <v>49</v>
          </cell>
          <cell r="I127">
            <v>49</v>
          </cell>
        </row>
        <row r="128">
          <cell r="G128" t="str">
            <v>105466-P.S.R. VALLE HERMOSO</v>
          </cell>
          <cell r="H128">
            <v>65</v>
          </cell>
          <cell r="I128">
            <v>65</v>
          </cell>
        </row>
        <row r="129">
          <cell r="G129" t="str">
            <v>105490-P.S.R. EL DURAZNO</v>
          </cell>
          <cell r="H129">
            <v>50</v>
          </cell>
          <cell r="I129">
            <v>50</v>
          </cell>
        </row>
        <row r="130">
          <cell r="G130" t="str">
            <v>04303-MONTE PATRIA</v>
          </cell>
          <cell r="H130">
            <v>3545</v>
          </cell>
          <cell r="I130">
            <v>3545</v>
          </cell>
        </row>
        <row r="131">
          <cell r="G131" t="str">
            <v>105307-CES. RURAL MONTE PATRIA</v>
          </cell>
          <cell r="H131">
            <v>902</v>
          </cell>
          <cell r="I131">
            <v>902</v>
          </cell>
        </row>
        <row r="132">
          <cell r="G132" t="str">
            <v>105311-CES. RURAL CHAÑARAL ALTO</v>
          </cell>
          <cell r="H132">
            <v>430</v>
          </cell>
          <cell r="I132">
            <v>430</v>
          </cell>
        </row>
        <row r="133">
          <cell r="G133" t="str">
            <v>105312-CES. RURAL CAREN</v>
          </cell>
          <cell r="H133">
            <v>402</v>
          </cell>
          <cell r="I133">
            <v>402</v>
          </cell>
        </row>
        <row r="134">
          <cell r="G134" t="str">
            <v>105318-CES. RURAL EL PALQUI</v>
          </cell>
          <cell r="H134">
            <v>971</v>
          </cell>
          <cell r="I134">
            <v>971</v>
          </cell>
        </row>
        <row r="135">
          <cell r="G135" t="str">
            <v>105425-P.S.R. CHILECITO</v>
          </cell>
          <cell r="H135">
            <v>81</v>
          </cell>
          <cell r="I135">
            <v>81</v>
          </cell>
        </row>
        <row r="136">
          <cell r="G136" t="str">
            <v>105427-P.S.R. HACIENDA VALDIVIA</v>
          </cell>
          <cell r="H136">
            <v>96</v>
          </cell>
          <cell r="I136">
            <v>96</v>
          </cell>
        </row>
        <row r="137">
          <cell r="G137" t="str">
            <v>105428-P.S.R. HUATULAME</v>
          </cell>
          <cell r="H137">
            <v>115</v>
          </cell>
          <cell r="I137">
            <v>115</v>
          </cell>
        </row>
        <row r="138">
          <cell r="G138" t="str">
            <v>105430-P.S.R. MIALQUI</v>
          </cell>
          <cell r="H138">
            <v>42</v>
          </cell>
          <cell r="I138">
            <v>42</v>
          </cell>
        </row>
        <row r="139">
          <cell r="G139" t="str">
            <v>105431-P.S.R. PEDREGAL</v>
          </cell>
          <cell r="H139">
            <v>113</v>
          </cell>
          <cell r="I139">
            <v>113</v>
          </cell>
        </row>
        <row r="140">
          <cell r="G140" t="str">
            <v>105432-P.S.R. RAPEL</v>
          </cell>
          <cell r="H140">
            <v>146</v>
          </cell>
          <cell r="I140">
            <v>146</v>
          </cell>
        </row>
        <row r="141">
          <cell r="G141" t="str">
            <v>105435-P.S.R. TULAHUEN</v>
          </cell>
          <cell r="H141">
            <v>148</v>
          </cell>
          <cell r="I141">
            <v>148</v>
          </cell>
        </row>
        <row r="142">
          <cell r="G142" t="str">
            <v>105436-P.S.R. EL MAITEN</v>
          </cell>
          <cell r="H142">
            <v>60</v>
          </cell>
          <cell r="I142">
            <v>60</v>
          </cell>
        </row>
        <row r="143">
          <cell r="G143" t="str">
            <v>105489-P.S.R. RAMADAS DE TULAHUEN</v>
          </cell>
          <cell r="H143">
            <v>39</v>
          </cell>
          <cell r="I143">
            <v>39</v>
          </cell>
        </row>
        <row r="144">
          <cell r="G144" t="str">
            <v>04304-PUNITAQUI</v>
          </cell>
          <cell r="H144">
            <v>1612</v>
          </cell>
          <cell r="I144">
            <v>1612</v>
          </cell>
        </row>
        <row r="145">
          <cell r="G145" t="str">
            <v>105308-CES. RURAL PUNITAQUI</v>
          </cell>
          <cell r="H145">
            <v>1325</v>
          </cell>
          <cell r="I145">
            <v>1325</v>
          </cell>
        </row>
        <row r="146">
          <cell r="G146" t="str">
            <v>105440-P.S.R. DIVISADERO</v>
          </cell>
          <cell r="H146">
            <v>52</v>
          </cell>
          <cell r="I146">
            <v>52</v>
          </cell>
        </row>
        <row r="147">
          <cell r="G147" t="str">
            <v>105442-P.S.R. SAN PEDRO DE QUILES</v>
          </cell>
          <cell r="H147">
            <v>21</v>
          </cell>
          <cell r="I147">
            <v>21</v>
          </cell>
        </row>
        <row r="148">
          <cell r="G148" t="str">
            <v>105508-P.S.R. EL PARRAL DE QUILES  </v>
          </cell>
          <cell r="H148">
            <v>214</v>
          </cell>
          <cell r="I148">
            <v>214</v>
          </cell>
        </row>
        <row r="149">
          <cell r="G149" t="str">
            <v>04305-RIO HURATDO</v>
          </cell>
          <cell r="H149">
            <v>782</v>
          </cell>
          <cell r="I149">
            <v>782</v>
          </cell>
        </row>
        <row r="150">
          <cell r="G150" t="str">
            <v>105310-CES. RURAL PICHASCA</v>
          </cell>
          <cell r="H150">
            <v>310</v>
          </cell>
          <cell r="I150">
            <v>310</v>
          </cell>
        </row>
        <row r="151">
          <cell r="G151" t="str">
            <v>105409-P.S.R. EL CHAÑAR</v>
          </cell>
          <cell r="H151">
            <v>36</v>
          </cell>
          <cell r="I151">
            <v>36</v>
          </cell>
        </row>
        <row r="152">
          <cell r="G152" t="str">
            <v>105410-P.S.R. HURTADO</v>
          </cell>
          <cell r="H152">
            <v>83</v>
          </cell>
          <cell r="I152">
            <v>83</v>
          </cell>
        </row>
        <row r="153">
          <cell r="G153" t="str">
            <v>105411-P.S.R. LAS BREAS</v>
          </cell>
          <cell r="H153">
            <v>42</v>
          </cell>
          <cell r="I153">
            <v>42</v>
          </cell>
        </row>
        <row r="154">
          <cell r="G154" t="str">
            <v>105413-P.S.R. SAMO ALTO</v>
          </cell>
          <cell r="H154">
            <v>135</v>
          </cell>
          <cell r="I154">
            <v>135</v>
          </cell>
        </row>
        <row r="155">
          <cell r="G155" t="str">
            <v>105414-P.S.R. SERON</v>
          </cell>
          <cell r="H155">
            <v>117</v>
          </cell>
          <cell r="I155">
            <v>117</v>
          </cell>
        </row>
        <row r="156">
          <cell r="G156" t="str">
            <v>105503-P.S.R. TABAQUEROS</v>
          </cell>
          <cell r="H156">
            <v>59</v>
          </cell>
          <cell r="I156">
            <v>59</v>
          </cell>
        </row>
        <row r="157">
          <cell r="G157" t="str">
            <v>Total general</v>
          </cell>
          <cell r="H157">
            <v>71360</v>
          </cell>
          <cell r="I157">
            <v>71360</v>
          </cell>
        </row>
      </sheetData>
      <sheetData sheetId="21">
        <row r="2">
          <cell r="G2" t="str">
            <v>Suma de Total</v>
          </cell>
          <cell r="H2" t="str">
            <v>Etiquetas de columna</v>
          </cell>
        </row>
        <row r="3">
          <cell r="G3" t="str">
            <v>Etiquetas de fila</v>
          </cell>
          <cell r="H3">
            <v>6</v>
          </cell>
          <cell r="I3" t="str">
            <v>Total general</v>
          </cell>
        </row>
        <row r="4">
          <cell r="G4" t="str">
            <v>04101-LA SERENA</v>
          </cell>
          <cell r="H4">
            <v>5893</v>
          </cell>
          <cell r="I4">
            <v>5893</v>
          </cell>
        </row>
        <row r="5">
          <cell r="G5" t="str">
            <v>105300-CES. CARDENAL CARO</v>
          </cell>
          <cell r="H5">
            <v>1264</v>
          </cell>
          <cell r="I5">
            <v>1264</v>
          </cell>
        </row>
        <row r="6">
          <cell r="G6" t="str">
            <v>105301-CES. LAS COMPAÑIAS</v>
          </cell>
          <cell r="H6">
            <v>1122</v>
          </cell>
          <cell r="I6">
            <v>1122</v>
          </cell>
        </row>
        <row r="7">
          <cell r="G7" t="str">
            <v>105302-CES. PEDRO AGUIRRE C.</v>
          </cell>
          <cell r="H7">
            <v>621</v>
          </cell>
          <cell r="I7">
            <v>621</v>
          </cell>
        </row>
        <row r="8">
          <cell r="G8" t="str">
            <v>105313-CES. SCHAFFHAUSER</v>
          </cell>
          <cell r="H8">
            <v>1060</v>
          </cell>
          <cell r="I8">
            <v>1060</v>
          </cell>
        </row>
        <row r="9">
          <cell r="G9" t="str">
            <v>105319-CES. CARDENAL R.S.H.</v>
          </cell>
          <cell r="H9">
            <v>626</v>
          </cell>
          <cell r="I9">
            <v>626</v>
          </cell>
        </row>
        <row r="10">
          <cell r="G10" t="str">
            <v>105325-CESFAM JUAN PABLO II</v>
          </cell>
          <cell r="H10">
            <v>505</v>
          </cell>
          <cell r="I10">
            <v>505</v>
          </cell>
        </row>
        <row r="11">
          <cell r="G11" t="str">
            <v>105400-P.S.R. ALGARROBITO            </v>
          </cell>
          <cell r="H11">
            <v>176</v>
          </cell>
          <cell r="I11">
            <v>176</v>
          </cell>
        </row>
        <row r="12">
          <cell r="G12" t="str">
            <v>105401-P.S.R. LAS ROJAS</v>
          </cell>
          <cell r="H12">
            <v>34</v>
          </cell>
          <cell r="I12">
            <v>34</v>
          </cell>
        </row>
        <row r="13">
          <cell r="G13" t="str">
            <v>105402-P.S.R. EL ROMERO</v>
          </cell>
          <cell r="H13">
            <v>30</v>
          </cell>
          <cell r="I13">
            <v>30</v>
          </cell>
        </row>
        <row r="14">
          <cell r="G14" t="str">
            <v>105499-P.S.R. LAMBERT</v>
          </cell>
          <cell r="H14">
            <v>24</v>
          </cell>
          <cell r="I14">
            <v>24</v>
          </cell>
        </row>
        <row r="15">
          <cell r="G15" t="str">
            <v>105700-CECOF VILLA EL INDIO</v>
          </cell>
          <cell r="H15">
            <v>199</v>
          </cell>
          <cell r="I15">
            <v>199</v>
          </cell>
        </row>
        <row r="16">
          <cell r="G16" t="str">
            <v>105701-CECOF VILLA ALEMANIA</v>
          </cell>
          <cell r="H16">
            <v>91</v>
          </cell>
          <cell r="I16">
            <v>91</v>
          </cell>
        </row>
        <row r="17">
          <cell r="G17" t="str">
            <v>105702-CECOF VILLA LAMBERT</v>
          </cell>
          <cell r="H17">
            <v>141</v>
          </cell>
          <cell r="I17">
            <v>141</v>
          </cell>
        </row>
        <row r="18">
          <cell r="G18" t="str">
            <v>04102-COQUIMBO</v>
          </cell>
          <cell r="H18">
            <v>5289</v>
          </cell>
          <cell r="I18">
            <v>5289</v>
          </cell>
        </row>
        <row r="19">
          <cell r="G19" t="str">
            <v>105303-CES. SAN JUAN</v>
          </cell>
          <cell r="H19">
            <v>906</v>
          </cell>
          <cell r="I19">
            <v>906</v>
          </cell>
        </row>
        <row r="20">
          <cell r="G20" t="str">
            <v>105304-CES. SANTA CECILIA</v>
          </cell>
          <cell r="H20">
            <v>644</v>
          </cell>
          <cell r="I20">
            <v>644</v>
          </cell>
        </row>
        <row r="21">
          <cell r="G21" t="str">
            <v>105305-CES. TIERRAS BLANCAS</v>
          </cell>
          <cell r="H21">
            <v>1808</v>
          </cell>
          <cell r="I21">
            <v>1808</v>
          </cell>
        </row>
        <row r="22">
          <cell r="G22" t="str">
            <v>105321-CES. RURAL  TONGOY</v>
          </cell>
          <cell r="H22">
            <v>345</v>
          </cell>
          <cell r="I22">
            <v>345</v>
          </cell>
        </row>
        <row r="23">
          <cell r="G23" t="str">
            <v>105323-CES. DR. SERGIO AGUILAR</v>
          </cell>
          <cell r="H23">
            <v>970</v>
          </cell>
          <cell r="I23">
            <v>970</v>
          </cell>
        </row>
        <row r="24">
          <cell r="G24" t="str">
            <v>105404-P.S.R. EL TANGUE                         </v>
          </cell>
          <cell r="H24">
            <v>46</v>
          </cell>
          <cell r="I24">
            <v>46</v>
          </cell>
        </row>
        <row r="25">
          <cell r="G25" t="str">
            <v>105405-P.S.R. GUANAQUEROS</v>
          </cell>
          <cell r="H25">
            <v>122</v>
          </cell>
          <cell r="I25">
            <v>122</v>
          </cell>
        </row>
        <row r="26">
          <cell r="G26" t="str">
            <v>105406-P.S.R. PAN DE AZUCAR</v>
          </cell>
          <cell r="H26">
            <v>270</v>
          </cell>
          <cell r="I26">
            <v>270</v>
          </cell>
        </row>
        <row r="27">
          <cell r="G27" t="str">
            <v>105407-P.S.R. TAMBILLOS</v>
          </cell>
          <cell r="H27">
            <v>26</v>
          </cell>
          <cell r="I27">
            <v>26</v>
          </cell>
        </row>
        <row r="28">
          <cell r="G28" t="str">
            <v>105705-CECOF EL ALBA</v>
          </cell>
          <cell r="H28">
            <v>152</v>
          </cell>
          <cell r="I28">
            <v>152</v>
          </cell>
        </row>
        <row r="29">
          <cell r="G29" t="str">
            <v>04103-ANDACOLLO</v>
          </cell>
          <cell r="H29">
            <v>312</v>
          </cell>
          <cell r="I29">
            <v>312</v>
          </cell>
        </row>
        <row r="30">
          <cell r="G30" t="str">
            <v>105106-HOSPITAL ANDACOLLO</v>
          </cell>
          <cell r="H30">
            <v>312</v>
          </cell>
          <cell r="I30">
            <v>312</v>
          </cell>
        </row>
        <row r="31">
          <cell r="G31" t="str">
            <v>04104-LA HIGUERA</v>
          </cell>
          <cell r="H31">
            <v>206</v>
          </cell>
          <cell r="I31">
            <v>206</v>
          </cell>
        </row>
        <row r="32">
          <cell r="G32" t="str">
            <v>105314-CES. LA HIGUERA</v>
          </cell>
          <cell r="H32">
            <v>64</v>
          </cell>
          <cell r="I32">
            <v>64</v>
          </cell>
        </row>
        <row r="33">
          <cell r="G33" t="str">
            <v>105500-P.S.R. CALETA HORNOS        </v>
          </cell>
          <cell r="H33">
            <v>70</v>
          </cell>
          <cell r="I33">
            <v>70</v>
          </cell>
        </row>
        <row r="34">
          <cell r="G34" t="str">
            <v>105505-P.S.R. LOS CHOROS</v>
          </cell>
          <cell r="H34">
            <v>36</v>
          </cell>
          <cell r="I34">
            <v>36</v>
          </cell>
        </row>
        <row r="35">
          <cell r="G35" t="str">
            <v>105506-P.S.R. EL TRAPICHE</v>
          </cell>
          <cell r="H35">
            <v>36</v>
          </cell>
          <cell r="I35">
            <v>36</v>
          </cell>
        </row>
        <row r="36">
          <cell r="G36" t="str">
            <v>04105-PAIHUANO</v>
          </cell>
          <cell r="H36">
            <v>214</v>
          </cell>
          <cell r="I36">
            <v>214</v>
          </cell>
        </row>
        <row r="37">
          <cell r="G37" t="str">
            <v>105306-CES. PAIHUANO</v>
          </cell>
          <cell r="H37">
            <v>214</v>
          </cell>
          <cell r="I37">
            <v>214</v>
          </cell>
        </row>
        <row r="38">
          <cell r="G38" t="str">
            <v>04106-VICUÑA</v>
          </cell>
          <cell r="H38">
            <v>1143</v>
          </cell>
          <cell r="I38">
            <v>1143</v>
          </cell>
        </row>
        <row r="39">
          <cell r="G39" t="str">
            <v>105107-HOSPITAL VICUÑA</v>
          </cell>
          <cell r="H39">
            <v>533</v>
          </cell>
          <cell r="I39">
            <v>533</v>
          </cell>
        </row>
        <row r="40">
          <cell r="G40" t="str">
            <v>105467-P.S.R. DIAGUITAS</v>
          </cell>
          <cell r="H40">
            <v>101</v>
          </cell>
          <cell r="I40">
            <v>101</v>
          </cell>
        </row>
        <row r="41">
          <cell r="G41" t="str">
            <v>105468-P.S.R. EL MOLLE</v>
          </cell>
          <cell r="H41">
            <v>38</v>
          </cell>
          <cell r="I41">
            <v>38</v>
          </cell>
        </row>
        <row r="42">
          <cell r="G42" t="str">
            <v>105469-P.S.R. EL TAMBO</v>
          </cell>
          <cell r="H42">
            <v>55</v>
          </cell>
          <cell r="I42">
            <v>55</v>
          </cell>
        </row>
        <row r="43">
          <cell r="G43" t="str">
            <v>105470-P.S.R. HUANTA</v>
          </cell>
          <cell r="H43">
            <v>8</v>
          </cell>
          <cell r="I43">
            <v>8</v>
          </cell>
        </row>
        <row r="44">
          <cell r="G44" t="str">
            <v>105471-P.S.R. PERALILLO</v>
          </cell>
          <cell r="H44">
            <v>90</v>
          </cell>
          <cell r="I44">
            <v>90</v>
          </cell>
        </row>
        <row r="45">
          <cell r="G45" t="str">
            <v>105472-P.S.R. RIVADAVIA</v>
          </cell>
          <cell r="H45">
            <v>32</v>
          </cell>
          <cell r="I45">
            <v>32</v>
          </cell>
        </row>
        <row r="46">
          <cell r="G46" t="str">
            <v>105473-P.S.R. TALCUNA</v>
          </cell>
          <cell r="H46">
            <v>49</v>
          </cell>
          <cell r="I46">
            <v>49</v>
          </cell>
        </row>
        <row r="47">
          <cell r="G47" t="str">
            <v>105474-P.S.R. CHAPILCA</v>
          </cell>
          <cell r="H47">
            <v>46</v>
          </cell>
          <cell r="I47">
            <v>46</v>
          </cell>
        </row>
        <row r="48">
          <cell r="G48" t="str">
            <v>105502-P.S.R. CALINGASTA</v>
          </cell>
          <cell r="H48">
            <v>160</v>
          </cell>
          <cell r="I48">
            <v>160</v>
          </cell>
        </row>
        <row r="49">
          <cell r="G49" t="str">
            <v>105509-P.S.R. GUALLIGUAICA</v>
          </cell>
          <cell r="H49">
            <v>31</v>
          </cell>
          <cell r="I49">
            <v>31</v>
          </cell>
        </row>
        <row r="50">
          <cell r="G50" t="str">
            <v>04201-ILLAPEL</v>
          </cell>
          <cell r="H50">
            <v>1226</v>
          </cell>
          <cell r="I50">
            <v>1226</v>
          </cell>
        </row>
        <row r="51">
          <cell r="G51" t="str">
            <v>105103-HOSPITAL ILLAPEL</v>
          </cell>
          <cell r="H51">
            <v>719</v>
          </cell>
          <cell r="I51">
            <v>719</v>
          </cell>
        </row>
        <row r="52">
          <cell r="G52" t="str">
            <v>105326-CESFAM SAN RAFAEL</v>
          </cell>
          <cell r="H52">
            <v>311</v>
          </cell>
          <cell r="I52">
            <v>311</v>
          </cell>
        </row>
        <row r="53">
          <cell r="G53" t="str">
            <v>105443-P.S.R. CARCAMO                   </v>
          </cell>
          <cell r="H53">
            <v>20</v>
          </cell>
          <cell r="I53">
            <v>20</v>
          </cell>
        </row>
        <row r="54">
          <cell r="G54" t="str">
            <v>105444-P.S.R. HUINTIL</v>
          </cell>
          <cell r="H54">
            <v>7</v>
          </cell>
          <cell r="I54">
            <v>7</v>
          </cell>
        </row>
        <row r="55">
          <cell r="G55" t="str">
            <v>105445-P.S.R. LIMAHUIDA</v>
          </cell>
          <cell r="H55">
            <v>11</v>
          </cell>
          <cell r="I55">
            <v>11</v>
          </cell>
        </row>
        <row r="56">
          <cell r="G56" t="str">
            <v>105446-P.S.R. MATANCILLA</v>
          </cell>
          <cell r="H56">
            <v>7</v>
          </cell>
          <cell r="I56">
            <v>7</v>
          </cell>
        </row>
        <row r="57">
          <cell r="G57" t="str">
            <v>105447-P.S.R. PERALILLO</v>
          </cell>
          <cell r="H57">
            <v>9</v>
          </cell>
          <cell r="I57">
            <v>9</v>
          </cell>
        </row>
        <row r="58">
          <cell r="G58" t="str">
            <v>105448-P.S.R. SANTA VIRGINIA</v>
          </cell>
          <cell r="H58">
            <v>9</v>
          </cell>
          <cell r="I58">
            <v>9</v>
          </cell>
        </row>
        <row r="59">
          <cell r="G59" t="str">
            <v>105449-P.S.R. TUNGA NORTE</v>
          </cell>
          <cell r="H59">
            <v>14</v>
          </cell>
          <cell r="I59">
            <v>14</v>
          </cell>
        </row>
        <row r="60">
          <cell r="G60" t="str">
            <v>105485-P.S.R. PLAN DE HORNOS</v>
          </cell>
          <cell r="H60">
            <v>8</v>
          </cell>
          <cell r="I60">
            <v>8</v>
          </cell>
        </row>
        <row r="61">
          <cell r="G61" t="str">
            <v>105486-P.S.R. TUNGA SUR</v>
          </cell>
          <cell r="H61">
            <v>42</v>
          </cell>
          <cell r="I61">
            <v>42</v>
          </cell>
        </row>
        <row r="62">
          <cell r="G62" t="str">
            <v>105487-P.S.R. CAÑAS UNO</v>
          </cell>
          <cell r="H62">
            <v>39</v>
          </cell>
          <cell r="I62">
            <v>39</v>
          </cell>
        </row>
        <row r="63">
          <cell r="G63" t="str">
            <v>105496-P.S.R. PINTACURA SUR</v>
          </cell>
          <cell r="H63">
            <v>16</v>
          </cell>
          <cell r="I63">
            <v>16</v>
          </cell>
        </row>
        <row r="64">
          <cell r="G64" t="str">
            <v>105504-P.S.R. SOCAVON</v>
          </cell>
          <cell r="H64">
            <v>14</v>
          </cell>
          <cell r="I64">
            <v>14</v>
          </cell>
        </row>
        <row r="65">
          <cell r="G65" t="str">
            <v>04202-CANELA</v>
          </cell>
          <cell r="H65">
            <v>174</v>
          </cell>
          <cell r="I65">
            <v>174</v>
          </cell>
        </row>
        <row r="66">
          <cell r="G66" t="str">
            <v>105309-CES. RURAL CANELA</v>
          </cell>
          <cell r="H66">
            <v>46</v>
          </cell>
          <cell r="I66">
            <v>46</v>
          </cell>
        </row>
        <row r="67">
          <cell r="G67" t="str">
            <v>105450-P.S.R. MINCHA NORTE            </v>
          </cell>
          <cell r="H67">
            <v>50</v>
          </cell>
          <cell r="I67">
            <v>50</v>
          </cell>
        </row>
        <row r="68">
          <cell r="G68" t="str">
            <v>105451-P.S.R. AGUA FRIA</v>
          </cell>
          <cell r="H68">
            <v>16</v>
          </cell>
          <cell r="I68">
            <v>16</v>
          </cell>
        </row>
        <row r="69">
          <cell r="G69" t="str">
            <v>105482-P.S.R. CANELA ALTA</v>
          </cell>
          <cell r="H69">
            <v>16</v>
          </cell>
          <cell r="I69">
            <v>16</v>
          </cell>
        </row>
        <row r="70">
          <cell r="G70" t="str">
            <v>105483-P.S.R. LOS RULOS</v>
          </cell>
          <cell r="H70">
            <v>4</v>
          </cell>
          <cell r="I70">
            <v>4</v>
          </cell>
        </row>
        <row r="71">
          <cell r="G71" t="str">
            <v>105484-P.S.R. HUENTELAUQUEN</v>
          </cell>
          <cell r="H71">
            <v>20</v>
          </cell>
          <cell r="I71">
            <v>20</v>
          </cell>
        </row>
        <row r="72">
          <cell r="G72" t="str">
            <v>105488-P.S.R. ESPIRITU SANTO</v>
          </cell>
          <cell r="H72">
            <v>11</v>
          </cell>
          <cell r="I72">
            <v>11</v>
          </cell>
        </row>
        <row r="73">
          <cell r="G73" t="str">
            <v>105493-P.S.R. MINCHA SUR</v>
          </cell>
          <cell r="H73">
            <v>8</v>
          </cell>
          <cell r="I73">
            <v>8</v>
          </cell>
        </row>
        <row r="74">
          <cell r="G74" t="str">
            <v>105497-P.S.R. JABONERIA</v>
          </cell>
          <cell r="H74">
            <v>3</v>
          </cell>
          <cell r="I74">
            <v>3</v>
          </cell>
        </row>
        <row r="75">
          <cell r="G75" t="str">
            <v>04203-LOS VILOS</v>
          </cell>
          <cell r="H75">
            <v>477</v>
          </cell>
          <cell r="I75">
            <v>477</v>
          </cell>
        </row>
        <row r="76">
          <cell r="G76" t="str">
            <v>105108-HOSPITAL LOS VILOS</v>
          </cell>
          <cell r="H76">
            <v>251</v>
          </cell>
          <cell r="I76">
            <v>251</v>
          </cell>
        </row>
        <row r="77">
          <cell r="G77" t="str">
            <v>105478-P.S.R. CAIMANES                   </v>
          </cell>
          <cell r="H77">
            <v>75</v>
          </cell>
          <cell r="I77">
            <v>75</v>
          </cell>
        </row>
        <row r="78">
          <cell r="G78" t="str">
            <v>105479-P.S.R. GUANGUALI</v>
          </cell>
          <cell r="H78">
            <v>38</v>
          </cell>
          <cell r="I78">
            <v>38</v>
          </cell>
        </row>
        <row r="79">
          <cell r="G79" t="str">
            <v>105480-P.S.R. QUILIMARI</v>
          </cell>
          <cell r="H79">
            <v>79</v>
          </cell>
          <cell r="I79">
            <v>79</v>
          </cell>
        </row>
        <row r="80">
          <cell r="G80" t="str">
            <v>105481-P.S.R. TILAMA</v>
          </cell>
          <cell r="H80">
            <v>19</v>
          </cell>
          <cell r="I80">
            <v>19</v>
          </cell>
        </row>
        <row r="81">
          <cell r="G81" t="str">
            <v>105511-P.S.R. LOS CONDORES</v>
          </cell>
          <cell r="H81">
            <v>15</v>
          </cell>
          <cell r="I81">
            <v>15</v>
          </cell>
        </row>
        <row r="82">
          <cell r="G82" t="str">
            <v>04204-SALAMANCA</v>
          </cell>
          <cell r="H82">
            <v>864</v>
          </cell>
          <cell r="I82">
            <v>864</v>
          </cell>
        </row>
        <row r="83">
          <cell r="G83" t="str">
            <v>105104-HOSPITAL SALAMANCA</v>
          </cell>
          <cell r="H83">
            <v>363</v>
          </cell>
          <cell r="I83">
            <v>363</v>
          </cell>
        </row>
        <row r="84">
          <cell r="G84" t="str">
            <v>105452-P.S.R. CUNCUMEN                 </v>
          </cell>
          <cell r="H84">
            <v>260</v>
          </cell>
          <cell r="I84">
            <v>260</v>
          </cell>
        </row>
        <row r="85">
          <cell r="G85" t="str">
            <v>105453-P.S.R. TRANQUILLA</v>
          </cell>
          <cell r="H85">
            <v>28</v>
          </cell>
          <cell r="I85">
            <v>28</v>
          </cell>
        </row>
        <row r="86">
          <cell r="G86" t="str">
            <v>105454-P.S.R. CUNLAGUA</v>
          </cell>
          <cell r="H86">
            <v>10</v>
          </cell>
          <cell r="I86">
            <v>10</v>
          </cell>
        </row>
        <row r="87">
          <cell r="G87" t="str">
            <v>105455-P.S.R. CHILLEPIN</v>
          </cell>
          <cell r="H87">
            <v>43</v>
          </cell>
          <cell r="I87">
            <v>43</v>
          </cell>
        </row>
        <row r="88">
          <cell r="G88" t="str">
            <v>105456-P.S.R. LLIMPO</v>
          </cell>
          <cell r="H88">
            <v>30</v>
          </cell>
          <cell r="I88">
            <v>30</v>
          </cell>
        </row>
        <row r="89">
          <cell r="G89" t="str">
            <v>105457-P.S.R. SAN AGUSTIN</v>
          </cell>
          <cell r="H89">
            <v>22</v>
          </cell>
          <cell r="I89">
            <v>22</v>
          </cell>
        </row>
        <row r="90">
          <cell r="G90" t="str">
            <v>105458-P.S.R. TAHUINCO</v>
          </cell>
          <cell r="H90">
            <v>15</v>
          </cell>
          <cell r="I90">
            <v>15</v>
          </cell>
        </row>
        <row r="91">
          <cell r="G91" t="str">
            <v>105491-P.S.R. QUELEN BAJO</v>
          </cell>
          <cell r="H91">
            <v>28</v>
          </cell>
          <cell r="I91">
            <v>28</v>
          </cell>
        </row>
        <row r="92">
          <cell r="G92" t="str">
            <v>105492-P.S.R. CAMISA</v>
          </cell>
          <cell r="H92">
            <v>29</v>
          </cell>
          <cell r="I92">
            <v>29</v>
          </cell>
        </row>
        <row r="93">
          <cell r="G93" t="str">
            <v>105501-P.S.R. ARBOLEDA GRANDE</v>
          </cell>
          <cell r="H93">
            <v>36</v>
          </cell>
          <cell r="I93">
            <v>36</v>
          </cell>
        </row>
        <row r="94">
          <cell r="G94" t="str">
            <v>04301-OVALLE</v>
          </cell>
          <cell r="H94">
            <v>3528</v>
          </cell>
          <cell r="I94">
            <v>3528</v>
          </cell>
        </row>
        <row r="95">
          <cell r="G95" t="str">
            <v>105315-CES. RURAL C. DE TAMAYA</v>
          </cell>
          <cell r="H95">
            <v>177</v>
          </cell>
          <cell r="I95">
            <v>177</v>
          </cell>
        </row>
        <row r="96">
          <cell r="G96" t="str">
            <v>105317-CES. JORGE JORDAN D.</v>
          </cell>
          <cell r="H96">
            <v>950</v>
          </cell>
          <cell r="I96">
            <v>950</v>
          </cell>
        </row>
        <row r="97">
          <cell r="G97" t="str">
            <v>105322-CES. MARCOS MACUADA</v>
          </cell>
          <cell r="H97">
            <v>1225</v>
          </cell>
          <cell r="I97">
            <v>1225</v>
          </cell>
        </row>
        <row r="98">
          <cell r="G98" t="str">
            <v>105324-CES. SOTAQUI</v>
          </cell>
          <cell r="H98">
            <v>180</v>
          </cell>
          <cell r="I98">
            <v>180</v>
          </cell>
        </row>
        <row r="99">
          <cell r="G99" t="str">
            <v>105415-P.S.R. BARRAZA</v>
          </cell>
          <cell r="H99">
            <v>70</v>
          </cell>
          <cell r="I99">
            <v>70</v>
          </cell>
        </row>
        <row r="100">
          <cell r="G100" t="str">
            <v>105416-P.S.R. CAMARICO                  </v>
          </cell>
          <cell r="H100">
            <v>55</v>
          </cell>
          <cell r="I100">
            <v>55</v>
          </cell>
        </row>
        <row r="101">
          <cell r="G101" t="str">
            <v>105417-P.S.R. ALCONES BAJOS</v>
          </cell>
          <cell r="H101">
            <v>52</v>
          </cell>
          <cell r="I101">
            <v>52</v>
          </cell>
        </row>
        <row r="102">
          <cell r="G102" t="str">
            <v>105419-P.S.R. LAS SOSSAS</v>
          </cell>
          <cell r="H102">
            <v>44</v>
          </cell>
          <cell r="I102">
            <v>44</v>
          </cell>
        </row>
        <row r="103">
          <cell r="G103" t="str">
            <v>105420-P.S.R. LIMARI</v>
          </cell>
          <cell r="H103">
            <v>53</v>
          </cell>
          <cell r="I103">
            <v>53</v>
          </cell>
        </row>
        <row r="104">
          <cell r="G104" t="str">
            <v>105422-P.S.R. HORNILLOS</v>
          </cell>
          <cell r="H104">
            <v>9</v>
          </cell>
          <cell r="I104">
            <v>9</v>
          </cell>
        </row>
        <row r="105">
          <cell r="G105" t="str">
            <v>105437-P.S.R. CHALINGA</v>
          </cell>
          <cell r="H105">
            <v>27</v>
          </cell>
          <cell r="I105">
            <v>27</v>
          </cell>
        </row>
        <row r="106">
          <cell r="G106" t="str">
            <v>105439-P.S.R. CERRO BLANCO</v>
          </cell>
          <cell r="H106">
            <v>7</v>
          </cell>
          <cell r="I106">
            <v>7</v>
          </cell>
        </row>
        <row r="107">
          <cell r="G107" t="str">
            <v>105507-P.S.R. HUAMALATA</v>
          </cell>
          <cell r="H107">
            <v>70</v>
          </cell>
          <cell r="I107">
            <v>70</v>
          </cell>
        </row>
        <row r="108">
          <cell r="G108" t="str">
            <v>105510-P.S.R. RECOLETA</v>
          </cell>
          <cell r="H108">
            <v>63</v>
          </cell>
          <cell r="I108">
            <v>63</v>
          </cell>
        </row>
        <row r="109">
          <cell r="G109" t="str">
            <v>105722-CECOF SAN JOSE DE LA DEHESA</v>
          </cell>
          <cell r="H109">
            <v>380</v>
          </cell>
          <cell r="I109">
            <v>380</v>
          </cell>
        </row>
        <row r="110">
          <cell r="G110" t="str">
            <v>105723-CECOF LIMARI</v>
          </cell>
          <cell r="H110">
            <v>166</v>
          </cell>
          <cell r="I110">
            <v>166</v>
          </cell>
        </row>
        <row r="111">
          <cell r="G111" t="str">
            <v>04302-COMBARBALÁ</v>
          </cell>
          <cell r="H111">
            <v>304</v>
          </cell>
          <cell r="I111">
            <v>304</v>
          </cell>
        </row>
        <row r="112">
          <cell r="G112" t="str">
            <v>105105-HOSPITAL COMBARBALA</v>
          </cell>
          <cell r="H112">
            <v>98</v>
          </cell>
          <cell r="I112">
            <v>98</v>
          </cell>
        </row>
        <row r="113">
          <cell r="G113" t="str">
            <v>105433-P.S.R. SAN LORENZO</v>
          </cell>
          <cell r="H113">
            <v>7</v>
          </cell>
          <cell r="I113">
            <v>7</v>
          </cell>
        </row>
        <row r="114">
          <cell r="G114" t="str">
            <v>105434-P.S.R. SAN MARCOS</v>
          </cell>
          <cell r="H114">
            <v>23</v>
          </cell>
          <cell r="I114">
            <v>23</v>
          </cell>
        </row>
        <row r="115">
          <cell r="G115" t="str">
            <v>105441-P.S.R. MANQUEHUA</v>
          </cell>
          <cell r="H115">
            <v>19</v>
          </cell>
          <cell r="I115">
            <v>19</v>
          </cell>
        </row>
        <row r="116">
          <cell r="G116" t="str">
            <v>105459-P.S.R. BARRANCAS                </v>
          </cell>
          <cell r="H116">
            <v>8</v>
          </cell>
          <cell r="I116">
            <v>8</v>
          </cell>
        </row>
        <row r="117">
          <cell r="G117" t="str">
            <v>105460-P.S.R. COGOTI 18</v>
          </cell>
          <cell r="H117">
            <v>28</v>
          </cell>
          <cell r="I117">
            <v>28</v>
          </cell>
        </row>
        <row r="118">
          <cell r="G118" t="str">
            <v>105461-P.S.R. EL HUACHO</v>
          </cell>
          <cell r="H118">
            <v>14</v>
          </cell>
          <cell r="I118">
            <v>14</v>
          </cell>
        </row>
        <row r="119">
          <cell r="G119" t="str">
            <v>105462-P.S.R. EL SAUCE</v>
          </cell>
          <cell r="H119">
            <v>16</v>
          </cell>
          <cell r="I119">
            <v>16</v>
          </cell>
        </row>
        <row r="120">
          <cell r="G120" t="str">
            <v>105463-P.S.R. QUILITAPIA</v>
          </cell>
          <cell r="H120">
            <v>32</v>
          </cell>
          <cell r="I120">
            <v>32</v>
          </cell>
        </row>
        <row r="121">
          <cell r="G121" t="str">
            <v>105464-P.S.R. LA LIGUA</v>
          </cell>
          <cell r="H121">
            <v>27</v>
          </cell>
          <cell r="I121">
            <v>27</v>
          </cell>
        </row>
        <row r="122">
          <cell r="G122" t="str">
            <v>105465-P.S.R. RAMADILLA</v>
          </cell>
          <cell r="H122">
            <v>8</v>
          </cell>
          <cell r="I122">
            <v>8</v>
          </cell>
        </row>
        <row r="123">
          <cell r="G123" t="str">
            <v>105466-P.S.R. VALLE HERMOSO</v>
          </cell>
          <cell r="H123">
            <v>10</v>
          </cell>
          <cell r="I123">
            <v>10</v>
          </cell>
        </row>
        <row r="124">
          <cell r="G124" t="str">
            <v>105490-P.S.R. EL DURAZNO</v>
          </cell>
          <cell r="H124">
            <v>14</v>
          </cell>
          <cell r="I124">
            <v>14</v>
          </cell>
        </row>
        <row r="125">
          <cell r="G125" t="str">
            <v>04303-MONTE PATRIA</v>
          </cell>
          <cell r="H125">
            <v>785</v>
          </cell>
          <cell r="I125">
            <v>785</v>
          </cell>
        </row>
        <row r="126">
          <cell r="G126" t="str">
            <v>105307-CES. RURAL MONTE PATRIA</v>
          </cell>
          <cell r="H126">
            <v>312</v>
          </cell>
          <cell r="I126">
            <v>312</v>
          </cell>
        </row>
        <row r="127">
          <cell r="G127" t="str">
            <v>105311-CES. RURAL CHAÑARAL ALTO</v>
          </cell>
          <cell r="H127">
            <v>57</v>
          </cell>
          <cell r="I127">
            <v>57</v>
          </cell>
        </row>
        <row r="128">
          <cell r="G128" t="str">
            <v>105312-CES. RURAL CAREN</v>
          </cell>
          <cell r="H128">
            <v>44</v>
          </cell>
          <cell r="I128">
            <v>44</v>
          </cell>
        </row>
        <row r="129">
          <cell r="G129" t="str">
            <v>105318-CES. RURAL EL PALQUI</v>
          </cell>
          <cell r="H129">
            <v>221</v>
          </cell>
          <cell r="I129">
            <v>221</v>
          </cell>
        </row>
        <row r="130">
          <cell r="G130" t="str">
            <v>105425-P.S.R. CHILECITO</v>
          </cell>
          <cell r="H130">
            <v>23</v>
          </cell>
          <cell r="I130">
            <v>23</v>
          </cell>
        </row>
        <row r="131">
          <cell r="G131" t="str">
            <v>105427-P.S.R. HACIENDA VALDIVIA</v>
          </cell>
          <cell r="H131">
            <v>22</v>
          </cell>
          <cell r="I131">
            <v>22</v>
          </cell>
        </row>
        <row r="132">
          <cell r="G132" t="str">
            <v>105428-P.S.R. HUATULAME</v>
          </cell>
          <cell r="H132">
            <v>12</v>
          </cell>
          <cell r="I132">
            <v>12</v>
          </cell>
        </row>
        <row r="133">
          <cell r="G133" t="str">
            <v>105430-P.S.R. MIALQUI</v>
          </cell>
          <cell r="H133">
            <v>23</v>
          </cell>
          <cell r="I133">
            <v>23</v>
          </cell>
        </row>
        <row r="134">
          <cell r="G134" t="str">
            <v>105431-P.S.R. PEDREGAL</v>
          </cell>
          <cell r="H134">
            <v>8</v>
          </cell>
          <cell r="I134">
            <v>8</v>
          </cell>
        </row>
        <row r="135">
          <cell r="G135" t="str">
            <v>105432-P.S.R. RAPEL</v>
          </cell>
          <cell r="H135">
            <v>44</v>
          </cell>
          <cell r="I135">
            <v>44</v>
          </cell>
        </row>
        <row r="136">
          <cell r="G136" t="str">
            <v>105435-P.S.R. TULAHUEN</v>
          </cell>
          <cell r="H136">
            <v>11</v>
          </cell>
          <cell r="I136">
            <v>11</v>
          </cell>
        </row>
        <row r="137">
          <cell r="G137" t="str">
            <v>105436-P.S.R. EL MAITEN</v>
          </cell>
          <cell r="H137">
            <v>6</v>
          </cell>
          <cell r="I137">
            <v>6</v>
          </cell>
        </row>
        <row r="138">
          <cell r="G138" t="str">
            <v>105489-P.S.R. RAMADAS DE TULAHUEN</v>
          </cell>
          <cell r="H138">
            <v>2</v>
          </cell>
          <cell r="I138">
            <v>2</v>
          </cell>
        </row>
        <row r="139">
          <cell r="G139" t="str">
            <v>04304-PUNITAQUI</v>
          </cell>
          <cell r="H139">
            <v>394</v>
          </cell>
          <cell r="I139">
            <v>394</v>
          </cell>
        </row>
        <row r="140">
          <cell r="G140" t="str">
            <v>105308-CES. RURAL PUNITAQUI</v>
          </cell>
          <cell r="H140">
            <v>375</v>
          </cell>
          <cell r="I140">
            <v>375</v>
          </cell>
        </row>
        <row r="141">
          <cell r="G141" t="str">
            <v>105508-P.S.R. EL PARRAL DE QUILES  </v>
          </cell>
          <cell r="H141">
            <v>19</v>
          </cell>
          <cell r="I141">
            <v>19</v>
          </cell>
        </row>
        <row r="142">
          <cell r="G142" t="str">
            <v>04305-RIO HURATDO</v>
          </cell>
          <cell r="H142">
            <v>279</v>
          </cell>
          <cell r="I142">
            <v>279</v>
          </cell>
        </row>
        <row r="143">
          <cell r="G143" t="str">
            <v>105310-CES. RURAL PICHASCA</v>
          </cell>
          <cell r="H143">
            <v>94</v>
          </cell>
          <cell r="I143">
            <v>94</v>
          </cell>
        </row>
        <row r="144">
          <cell r="G144" t="str">
            <v>105409-P.S.R. EL CHAÑAR</v>
          </cell>
          <cell r="H144">
            <v>17</v>
          </cell>
          <cell r="I144">
            <v>17</v>
          </cell>
        </row>
        <row r="145">
          <cell r="G145" t="str">
            <v>105410-P.S.R. HURTADO</v>
          </cell>
          <cell r="H145">
            <v>28</v>
          </cell>
          <cell r="I145">
            <v>28</v>
          </cell>
        </row>
        <row r="146">
          <cell r="G146" t="str">
            <v>105411-P.S.R. LAS BREAS</v>
          </cell>
          <cell r="H146">
            <v>34</v>
          </cell>
          <cell r="I146">
            <v>34</v>
          </cell>
        </row>
        <row r="147">
          <cell r="G147" t="str">
            <v>105413-P.S.R. SAMO ALTO</v>
          </cell>
          <cell r="H147">
            <v>44</v>
          </cell>
          <cell r="I147">
            <v>44</v>
          </cell>
        </row>
        <row r="148">
          <cell r="G148" t="str">
            <v>105414-P.S.R. SERON</v>
          </cell>
          <cell r="H148">
            <v>39</v>
          </cell>
          <cell r="I148">
            <v>39</v>
          </cell>
        </row>
        <row r="149">
          <cell r="G149" t="str">
            <v>105503-P.S.R. TABAQUEROS</v>
          </cell>
          <cell r="H149">
            <v>23</v>
          </cell>
          <cell r="I149">
            <v>23</v>
          </cell>
        </row>
        <row r="150">
          <cell r="G150" t="str">
            <v>Total general</v>
          </cell>
          <cell r="H150">
            <v>21088</v>
          </cell>
          <cell r="I150">
            <v>21088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UM1"/>
      <sheetName val="DEN1"/>
      <sheetName val="ACT DEN1"/>
      <sheetName val="NUM2"/>
      <sheetName val="DEN2"/>
      <sheetName val="ACT DEN2"/>
      <sheetName val="NUM3"/>
      <sheetName val="NUM4"/>
      <sheetName val="DEN4"/>
      <sheetName val="NUM5"/>
      <sheetName val="NUM6"/>
      <sheetName val="DEN6"/>
      <sheetName val="NUM7"/>
      <sheetName val="ACT NUM7"/>
      <sheetName val="NUM8"/>
      <sheetName val="ACT NUM8"/>
      <sheetName val="NUM9"/>
      <sheetName val="DEN9"/>
      <sheetName val="NUM10"/>
      <sheetName val="NUM11"/>
      <sheetName val="ACT NUM11"/>
      <sheetName val="NUM12"/>
      <sheetName val="ACT NUM12_ERROR"/>
      <sheetName val="NUM13"/>
      <sheetName val="ACT NUM12"/>
      <sheetName val="Hoja3"/>
    </sheetNames>
    <sheetDataSet>
      <sheetData sheetId="0">
        <row r="2">
          <cell r="G2" t="str">
            <v>Suma de Total</v>
          </cell>
          <cell r="H2" t="str">
            <v>Etiquetas de columna</v>
          </cell>
        </row>
        <row r="3">
          <cell r="G3" t="str">
            <v>Etiquetas de fila</v>
          </cell>
          <cell r="H3">
            <v>1</v>
          </cell>
          <cell r="I3">
            <v>2</v>
          </cell>
          <cell r="J3">
            <v>3</v>
          </cell>
          <cell r="K3">
            <v>4</v>
          </cell>
          <cell r="L3">
            <v>5</v>
          </cell>
          <cell r="M3">
            <v>6</v>
          </cell>
          <cell r="N3">
            <v>7</v>
          </cell>
          <cell r="O3">
            <v>8</v>
          </cell>
          <cell r="P3">
            <v>9</v>
          </cell>
          <cell r="Q3">
            <v>10</v>
          </cell>
          <cell r="R3">
            <v>11</v>
          </cell>
          <cell r="S3" t="str">
            <v>Total general</v>
          </cell>
        </row>
        <row r="4">
          <cell r="G4" t="str">
            <v>04101-LA SERENA</v>
          </cell>
          <cell r="H4">
            <v>72</v>
          </cell>
          <cell r="I4">
            <v>201</v>
          </cell>
          <cell r="J4">
            <v>638</v>
          </cell>
          <cell r="K4">
            <v>948</v>
          </cell>
          <cell r="L4">
            <v>568</v>
          </cell>
          <cell r="M4">
            <v>269</v>
          </cell>
          <cell r="N4">
            <v>373</v>
          </cell>
          <cell r="O4">
            <v>359</v>
          </cell>
          <cell r="P4">
            <v>496</v>
          </cell>
          <cell r="Q4">
            <v>371</v>
          </cell>
          <cell r="R4">
            <v>85</v>
          </cell>
          <cell r="S4">
            <v>4380</v>
          </cell>
        </row>
        <row r="5">
          <cell r="G5" t="str">
            <v>105300-CES. CARDENAL CARO</v>
          </cell>
          <cell r="H5">
            <v>2</v>
          </cell>
          <cell r="I5">
            <v>9</v>
          </cell>
          <cell r="J5">
            <v>18</v>
          </cell>
          <cell r="K5">
            <v>28</v>
          </cell>
          <cell r="L5">
            <v>32</v>
          </cell>
          <cell r="M5">
            <v>3</v>
          </cell>
          <cell r="N5">
            <v>5</v>
          </cell>
          <cell r="O5">
            <v>7</v>
          </cell>
          <cell r="P5">
            <v>204</v>
          </cell>
          <cell r="Q5">
            <v>25</v>
          </cell>
          <cell r="R5">
            <v>8</v>
          </cell>
          <cell r="S5">
            <v>341</v>
          </cell>
        </row>
        <row r="6">
          <cell r="G6" t="str">
            <v>105301-CES. LAS COMPAÑIAS</v>
          </cell>
          <cell r="H6">
            <v>7</v>
          </cell>
          <cell r="I6">
            <v>17</v>
          </cell>
          <cell r="J6">
            <v>80</v>
          </cell>
          <cell r="K6">
            <v>137</v>
          </cell>
          <cell r="L6">
            <v>79</v>
          </cell>
          <cell r="M6">
            <v>16</v>
          </cell>
          <cell r="N6">
            <v>46</v>
          </cell>
          <cell r="O6">
            <v>15</v>
          </cell>
          <cell r="P6">
            <v>26</v>
          </cell>
          <cell r="Q6">
            <v>49</v>
          </cell>
          <cell r="R6">
            <v>5</v>
          </cell>
          <cell r="S6">
            <v>477</v>
          </cell>
        </row>
        <row r="7">
          <cell r="G7" t="str">
            <v>105302-CES. PEDRO AGUIRRE C.</v>
          </cell>
          <cell r="H7">
            <v>11</v>
          </cell>
          <cell r="I7">
            <v>22</v>
          </cell>
          <cell r="J7">
            <v>71</v>
          </cell>
          <cell r="K7">
            <v>46</v>
          </cell>
          <cell r="L7">
            <v>40</v>
          </cell>
          <cell r="M7">
            <v>23</v>
          </cell>
          <cell r="N7">
            <v>56</v>
          </cell>
          <cell r="O7">
            <v>43</v>
          </cell>
          <cell r="P7">
            <v>71</v>
          </cell>
          <cell r="Q7">
            <v>43</v>
          </cell>
          <cell r="R7">
            <v>13</v>
          </cell>
          <cell r="S7">
            <v>439</v>
          </cell>
        </row>
        <row r="8">
          <cell r="G8" t="str">
            <v>105313-CES. SCHAFFHAUSER</v>
          </cell>
          <cell r="H8">
            <v>5</v>
          </cell>
          <cell r="I8">
            <v>83</v>
          </cell>
          <cell r="J8">
            <v>277</v>
          </cell>
          <cell r="K8">
            <v>414</v>
          </cell>
          <cell r="L8">
            <v>198</v>
          </cell>
          <cell r="M8">
            <v>105</v>
          </cell>
          <cell r="N8">
            <v>123</v>
          </cell>
          <cell r="O8">
            <v>155</v>
          </cell>
          <cell r="P8">
            <v>115</v>
          </cell>
          <cell r="Q8">
            <v>123</v>
          </cell>
          <cell r="R8">
            <v>2</v>
          </cell>
          <cell r="S8">
            <v>1600</v>
          </cell>
        </row>
        <row r="9">
          <cell r="G9" t="str">
            <v>105319-CES. CARDENAL R.S.H.</v>
          </cell>
          <cell r="H9">
            <v>19</v>
          </cell>
          <cell r="I9">
            <v>3</v>
          </cell>
          <cell r="J9">
            <v>69</v>
          </cell>
          <cell r="K9">
            <v>126</v>
          </cell>
          <cell r="L9">
            <v>21</v>
          </cell>
          <cell r="M9">
            <v>18</v>
          </cell>
          <cell r="N9">
            <v>8</v>
          </cell>
          <cell r="O9">
            <v>11</v>
          </cell>
          <cell r="P9">
            <v>25</v>
          </cell>
          <cell r="Q9">
            <v>9</v>
          </cell>
          <cell r="R9">
            <v>2</v>
          </cell>
          <cell r="S9">
            <v>311</v>
          </cell>
        </row>
        <row r="10">
          <cell r="G10" t="str">
            <v>105325-CESFAM JUAN PABLO II</v>
          </cell>
          <cell r="H10">
            <v>7</v>
          </cell>
          <cell r="I10">
            <v>4</v>
          </cell>
          <cell r="J10">
            <v>37</v>
          </cell>
          <cell r="K10">
            <v>57</v>
          </cell>
          <cell r="L10">
            <v>156</v>
          </cell>
          <cell r="M10">
            <v>58</v>
          </cell>
          <cell r="N10">
            <v>111</v>
          </cell>
          <cell r="O10">
            <v>67</v>
          </cell>
          <cell r="P10">
            <v>8</v>
          </cell>
          <cell r="Q10">
            <v>57</v>
          </cell>
          <cell r="R10">
            <v>1</v>
          </cell>
          <cell r="S10">
            <v>563</v>
          </cell>
        </row>
        <row r="11">
          <cell r="G11" t="str">
            <v>105400-P.S.R. ALGARROBITO            </v>
          </cell>
          <cell r="H11">
            <v>0</v>
          </cell>
          <cell r="I11">
            <v>0</v>
          </cell>
          <cell r="J11">
            <v>3</v>
          </cell>
          <cell r="K11">
            <v>44</v>
          </cell>
          <cell r="L11">
            <v>5</v>
          </cell>
          <cell r="M11">
            <v>3</v>
          </cell>
          <cell r="N11">
            <v>7</v>
          </cell>
          <cell r="O11">
            <v>16</v>
          </cell>
          <cell r="P11">
            <v>12</v>
          </cell>
          <cell r="Q11">
            <v>11</v>
          </cell>
          <cell r="R11">
            <v>0</v>
          </cell>
          <cell r="S11">
            <v>101</v>
          </cell>
        </row>
        <row r="12">
          <cell r="G12" t="str">
            <v>105401-P.S.R. LAS ROJAS</v>
          </cell>
          <cell r="H12">
            <v>2</v>
          </cell>
          <cell r="I12">
            <v>0</v>
          </cell>
          <cell r="J12">
            <v>0</v>
          </cell>
          <cell r="K12">
            <v>0</v>
          </cell>
          <cell r="L12">
            <v>4</v>
          </cell>
          <cell r="M12">
            <v>0</v>
          </cell>
          <cell r="N12">
            <v>0</v>
          </cell>
          <cell r="O12">
            <v>4</v>
          </cell>
          <cell r="P12">
            <v>11</v>
          </cell>
          <cell r="Q12">
            <v>6</v>
          </cell>
          <cell r="S12">
            <v>27</v>
          </cell>
        </row>
        <row r="13">
          <cell r="G13" t="str">
            <v>105402-P.S.R. EL ROMERO</v>
          </cell>
          <cell r="H13">
            <v>0</v>
          </cell>
          <cell r="I13">
            <v>2</v>
          </cell>
          <cell r="J13">
            <v>4</v>
          </cell>
          <cell r="K13">
            <v>2</v>
          </cell>
          <cell r="L13">
            <v>8</v>
          </cell>
          <cell r="M13">
            <v>13</v>
          </cell>
          <cell r="N13">
            <v>11</v>
          </cell>
          <cell r="O13">
            <v>1</v>
          </cell>
          <cell r="P13">
            <v>2</v>
          </cell>
          <cell r="Q13">
            <v>4</v>
          </cell>
          <cell r="S13">
            <v>47</v>
          </cell>
        </row>
        <row r="14">
          <cell r="G14" t="str">
            <v>105499-P.S.R. LAMBERT</v>
          </cell>
          <cell r="H14">
            <v>0</v>
          </cell>
          <cell r="I14">
            <v>0</v>
          </cell>
          <cell r="J14">
            <v>1</v>
          </cell>
          <cell r="K14">
            <v>9</v>
          </cell>
          <cell r="L14">
            <v>1</v>
          </cell>
          <cell r="M14">
            <v>4</v>
          </cell>
          <cell r="N14">
            <v>0</v>
          </cell>
          <cell r="O14">
            <v>4</v>
          </cell>
          <cell r="P14">
            <v>3</v>
          </cell>
          <cell r="Q14">
            <v>6</v>
          </cell>
          <cell r="R14">
            <v>0</v>
          </cell>
          <cell r="S14">
            <v>28</v>
          </cell>
        </row>
        <row r="15">
          <cell r="G15" t="str">
            <v>105700-CECOF VILLA EL INDIO</v>
          </cell>
          <cell r="H15">
            <v>3</v>
          </cell>
          <cell r="I15">
            <v>56</v>
          </cell>
          <cell r="J15">
            <v>17</v>
          </cell>
          <cell r="K15">
            <v>7</v>
          </cell>
          <cell r="L15">
            <v>6</v>
          </cell>
          <cell r="M15">
            <v>2</v>
          </cell>
          <cell r="N15">
            <v>2</v>
          </cell>
          <cell r="O15">
            <v>1</v>
          </cell>
          <cell r="P15">
            <v>9</v>
          </cell>
          <cell r="Q15">
            <v>6</v>
          </cell>
          <cell r="R15">
            <v>6</v>
          </cell>
          <cell r="S15">
            <v>115</v>
          </cell>
        </row>
        <row r="16">
          <cell r="G16" t="str">
            <v>105701-CECOF VILLA ALEMANIA</v>
          </cell>
          <cell r="H16">
            <v>2</v>
          </cell>
          <cell r="I16">
            <v>2</v>
          </cell>
          <cell r="J16">
            <v>2</v>
          </cell>
          <cell r="K16">
            <v>8</v>
          </cell>
          <cell r="L16">
            <v>1</v>
          </cell>
          <cell r="M16">
            <v>4</v>
          </cell>
          <cell r="N16">
            <v>0</v>
          </cell>
          <cell r="O16">
            <v>3</v>
          </cell>
          <cell r="P16">
            <v>10</v>
          </cell>
          <cell r="Q16">
            <v>24</v>
          </cell>
          <cell r="R16">
            <v>10</v>
          </cell>
          <cell r="S16">
            <v>66</v>
          </cell>
        </row>
        <row r="17">
          <cell r="G17" t="str">
            <v>105702-CECOF VILLA LAMBERT</v>
          </cell>
          <cell r="H17">
            <v>14</v>
          </cell>
          <cell r="I17">
            <v>3</v>
          </cell>
          <cell r="J17">
            <v>59</v>
          </cell>
          <cell r="K17">
            <v>70</v>
          </cell>
          <cell r="L17">
            <v>17</v>
          </cell>
          <cell r="M17">
            <v>20</v>
          </cell>
          <cell r="N17">
            <v>4</v>
          </cell>
          <cell r="O17">
            <v>32</v>
          </cell>
          <cell r="P17">
            <v>0</v>
          </cell>
          <cell r="Q17">
            <v>8</v>
          </cell>
          <cell r="R17">
            <v>38</v>
          </cell>
          <cell r="S17">
            <v>265</v>
          </cell>
        </row>
        <row r="18">
          <cell r="G18" t="str">
            <v>04102-COQUIMBO</v>
          </cell>
          <cell r="H18">
            <v>323</v>
          </cell>
          <cell r="I18">
            <v>359</v>
          </cell>
          <cell r="J18">
            <v>711</v>
          </cell>
          <cell r="K18">
            <v>508</v>
          </cell>
          <cell r="L18">
            <v>483</v>
          </cell>
          <cell r="M18">
            <v>377</v>
          </cell>
          <cell r="N18">
            <v>426</v>
          </cell>
          <cell r="O18">
            <v>491</v>
          </cell>
          <cell r="P18">
            <v>405</v>
          </cell>
          <cell r="Q18">
            <v>429</v>
          </cell>
          <cell r="R18">
            <v>305</v>
          </cell>
          <cell r="S18">
            <v>4817</v>
          </cell>
        </row>
        <row r="19">
          <cell r="G19" t="str">
            <v>105303-CES. SAN JUAN</v>
          </cell>
          <cell r="H19">
            <v>58</v>
          </cell>
          <cell r="I19">
            <v>47</v>
          </cell>
          <cell r="J19">
            <v>76</v>
          </cell>
          <cell r="K19">
            <v>15</v>
          </cell>
          <cell r="L19">
            <v>97</v>
          </cell>
          <cell r="M19">
            <v>81</v>
          </cell>
          <cell r="N19">
            <v>109</v>
          </cell>
          <cell r="O19">
            <v>95</v>
          </cell>
          <cell r="P19">
            <v>84</v>
          </cell>
          <cell r="Q19">
            <v>139</v>
          </cell>
          <cell r="R19">
            <v>130</v>
          </cell>
          <cell r="S19">
            <v>931</v>
          </cell>
        </row>
        <row r="20">
          <cell r="G20" t="str">
            <v>105304-CES. SANTA CECILIA</v>
          </cell>
          <cell r="H20">
            <v>80</v>
          </cell>
          <cell r="I20">
            <v>71</v>
          </cell>
          <cell r="J20">
            <v>114</v>
          </cell>
          <cell r="K20">
            <v>106</v>
          </cell>
          <cell r="L20">
            <v>81</v>
          </cell>
          <cell r="M20">
            <v>52</v>
          </cell>
          <cell r="N20">
            <v>60</v>
          </cell>
          <cell r="O20">
            <v>129</v>
          </cell>
          <cell r="P20">
            <v>149</v>
          </cell>
          <cell r="Q20">
            <v>89</v>
          </cell>
          <cell r="R20">
            <v>27</v>
          </cell>
          <cell r="S20">
            <v>958</v>
          </cell>
        </row>
        <row r="21">
          <cell r="G21" t="str">
            <v>105305-CES. TIERRAS BLANCAS</v>
          </cell>
          <cell r="H21">
            <v>89</v>
          </cell>
          <cell r="I21">
            <v>85</v>
          </cell>
          <cell r="J21">
            <v>186</v>
          </cell>
          <cell r="K21">
            <v>114</v>
          </cell>
          <cell r="L21">
            <v>127</v>
          </cell>
          <cell r="M21">
            <v>115</v>
          </cell>
          <cell r="N21">
            <v>101</v>
          </cell>
          <cell r="O21">
            <v>106</v>
          </cell>
          <cell r="P21">
            <v>90</v>
          </cell>
          <cell r="Q21">
            <v>105</v>
          </cell>
          <cell r="R21">
            <v>73</v>
          </cell>
          <cell r="S21">
            <v>1191</v>
          </cell>
        </row>
        <row r="22">
          <cell r="G22" t="str">
            <v>105321-CES. RURAL  TONGOY</v>
          </cell>
          <cell r="H22">
            <v>13</v>
          </cell>
          <cell r="I22">
            <v>24</v>
          </cell>
          <cell r="J22">
            <v>30</v>
          </cell>
          <cell r="K22">
            <v>52</v>
          </cell>
          <cell r="L22">
            <v>10</v>
          </cell>
          <cell r="M22">
            <v>31</v>
          </cell>
          <cell r="N22">
            <v>26</v>
          </cell>
          <cell r="O22">
            <v>17</v>
          </cell>
          <cell r="P22">
            <v>16</v>
          </cell>
          <cell r="Q22">
            <v>29</v>
          </cell>
          <cell r="R22">
            <v>6</v>
          </cell>
          <cell r="S22">
            <v>254</v>
          </cell>
        </row>
        <row r="23">
          <cell r="G23" t="str">
            <v>105323-CES. DR. SERGIO AGUILAR</v>
          </cell>
          <cell r="H23">
            <v>76</v>
          </cell>
          <cell r="I23">
            <v>118</v>
          </cell>
          <cell r="J23">
            <v>272</v>
          </cell>
          <cell r="K23">
            <v>182</v>
          </cell>
          <cell r="L23">
            <v>106</v>
          </cell>
          <cell r="M23">
            <v>81</v>
          </cell>
          <cell r="N23">
            <v>117</v>
          </cell>
          <cell r="O23">
            <v>122</v>
          </cell>
          <cell r="P23">
            <v>62</v>
          </cell>
          <cell r="Q23">
            <v>57</v>
          </cell>
          <cell r="R23">
            <v>57</v>
          </cell>
          <cell r="S23">
            <v>1250</v>
          </cell>
        </row>
        <row r="24">
          <cell r="G24" t="str">
            <v>105404-P.S.R. EL TANGUE                         </v>
          </cell>
          <cell r="H24">
            <v>2</v>
          </cell>
          <cell r="I24">
            <v>1</v>
          </cell>
          <cell r="J24">
            <v>5</v>
          </cell>
          <cell r="K24">
            <v>1</v>
          </cell>
          <cell r="L24">
            <v>12</v>
          </cell>
          <cell r="M24">
            <v>1</v>
          </cell>
          <cell r="N24">
            <v>0</v>
          </cell>
          <cell r="O24">
            <v>6</v>
          </cell>
          <cell r="P24">
            <v>1</v>
          </cell>
          <cell r="Q24">
            <v>0</v>
          </cell>
          <cell r="R24">
            <v>0</v>
          </cell>
          <cell r="S24">
            <v>29</v>
          </cell>
        </row>
        <row r="25">
          <cell r="G25" t="str">
            <v>105405-P.S.R. GUANAQUEROS</v>
          </cell>
          <cell r="H25">
            <v>0</v>
          </cell>
          <cell r="I25">
            <v>3</v>
          </cell>
          <cell r="J25">
            <v>1</v>
          </cell>
          <cell r="K25">
            <v>3</v>
          </cell>
          <cell r="L25">
            <v>1</v>
          </cell>
          <cell r="M25">
            <v>0</v>
          </cell>
          <cell r="N25">
            <v>1</v>
          </cell>
          <cell r="O25">
            <v>1</v>
          </cell>
          <cell r="P25">
            <v>0</v>
          </cell>
          <cell r="Q25">
            <v>2</v>
          </cell>
          <cell r="R25">
            <v>0</v>
          </cell>
          <cell r="S25">
            <v>12</v>
          </cell>
        </row>
        <row r="26">
          <cell r="G26" t="str">
            <v>105406-P.S.R. PAN DE AZUCAR</v>
          </cell>
          <cell r="H26">
            <v>3</v>
          </cell>
          <cell r="I26">
            <v>2</v>
          </cell>
          <cell r="J26">
            <v>11</v>
          </cell>
          <cell r="K26">
            <v>21</v>
          </cell>
          <cell r="L26">
            <v>14</v>
          </cell>
          <cell r="M26">
            <v>2</v>
          </cell>
          <cell r="N26">
            <v>9</v>
          </cell>
          <cell r="O26">
            <v>11</v>
          </cell>
          <cell r="P26">
            <v>0</v>
          </cell>
          <cell r="Q26">
            <v>2</v>
          </cell>
          <cell r="R26">
            <v>7</v>
          </cell>
          <cell r="S26">
            <v>82</v>
          </cell>
        </row>
        <row r="27">
          <cell r="G27" t="str">
            <v>105407-P.S.R. TAMBILLOS</v>
          </cell>
          <cell r="H27">
            <v>1</v>
          </cell>
          <cell r="I27">
            <v>1</v>
          </cell>
          <cell r="J27">
            <v>1</v>
          </cell>
          <cell r="K27">
            <v>0</v>
          </cell>
          <cell r="L27">
            <v>0</v>
          </cell>
          <cell r="M27">
            <v>1</v>
          </cell>
          <cell r="N27">
            <v>0</v>
          </cell>
          <cell r="O27">
            <v>2</v>
          </cell>
          <cell r="P27">
            <v>0</v>
          </cell>
          <cell r="Q27">
            <v>6</v>
          </cell>
          <cell r="R27">
            <v>3</v>
          </cell>
          <cell r="S27">
            <v>15</v>
          </cell>
        </row>
        <row r="28">
          <cell r="G28" t="str">
            <v>105705-CECOF EL ALBA</v>
          </cell>
          <cell r="H28">
            <v>1</v>
          </cell>
          <cell r="I28">
            <v>7</v>
          </cell>
          <cell r="J28">
            <v>15</v>
          </cell>
          <cell r="K28">
            <v>14</v>
          </cell>
          <cell r="L28">
            <v>35</v>
          </cell>
          <cell r="M28">
            <v>13</v>
          </cell>
          <cell r="N28">
            <v>3</v>
          </cell>
          <cell r="O28">
            <v>2</v>
          </cell>
          <cell r="P28">
            <v>3</v>
          </cell>
          <cell r="Q28">
            <v>0</v>
          </cell>
          <cell r="R28">
            <v>2</v>
          </cell>
          <cell r="S28">
            <v>95</v>
          </cell>
        </row>
        <row r="29">
          <cell r="G29" t="str">
            <v>04103-ANDACOLLO</v>
          </cell>
          <cell r="H29">
            <v>8</v>
          </cell>
          <cell r="I29">
            <v>92</v>
          </cell>
          <cell r="J29">
            <v>31</v>
          </cell>
          <cell r="K29">
            <v>32</v>
          </cell>
          <cell r="L29">
            <v>59</v>
          </cell>
          <cell r="M29">
            <v>48</v>
          </cell>
          <cell r="N29">
            <v>2</v>
          </cell>
          <cell r="O29">
            <v>49</v>
          </cell>
          <cell r="P29">
            <v>22</v>
          </cell>
          <cell r="Q29">
            <v>36</v>
          </cell>
          <cell r="R29">
            <v>6</v>
          </cell>
          <cell r="S29">
            <v>385</v>
          </cell>
        </row>
        <row r="30">
          <cell r="G30" t="str">
            <v>105106-HOSPITAL ANDACOLLO</v>
          </cell>
          <cell r="H30">
            <v>8</v>
          </cell>
          <cell r="I30">
            <v>92</v>
          </cell>
          <cell r="J30">
            <v>31</v>
          </cell>
          <cell r="K30">
            <v>32</v>
          </cell>
          <cell r="L30">
            <v>59</v>
          </cell>
          <cell r="M30">
            <v>48</v>
          </cell>
          <cell r="N30">
            <v>2</v>
          </cell>
          <cell r="O30">
            <v>49</v>
          </cell>
          <cell r="P30">
            <v>22</v>
          </cell>
          <cell r="Q30">
            <v>36</v>
          </cell>
          <cell r="R30">
            <v>6</v>
          </cell>
          <cell r="S30">
            <v>385</v>
          </cell>
        </row>
        <row r="31">
          <cell r="G31" t="str">
            <v>04106-VICUÑA</v>
          </cell>
          <cell r="H31">
            <v>13</v>
          </cell>
          <cell r="I31">
            <v>20</v>
          </cell>
          <cell r="J31">
            <v>34</v>
          </cell>
          <cell r="K31">
            <v>59</v>
          </cell>
          <cell r="L31">
            <v>39</v>
          </cell>
          <cell r="M31">
            <v>101</v>
          </cell>
          <cell r="N31">
            <v>27</v>
          </cell>
          <cell r="O31">
            <v>27</v>
          </cell>
          <cell r="P31">
            <v>64</v>
          </cell>
          <cell r="Q31">
            <v>13</v>
          </cell>
          <cell r="R31">
            <v>116</v>
          </cell>
          <cell r="S31">
            <v>513</v>
          </cell>
        </row>
        <row r="32">
          <cell r="G32" t="str">
            <v>105107-HOSPITAL VICUÑA</v>
          </cell>
          <cell r="H32">
            <v>7</v>
          </cell>
          <cell r="I32">
            <v>9</v>
          </cell>
          <cell r="J32">
            <v>6</v>
          </cell>
          <cell r="K32">
            <v>7</v>
          </cell>
          <cell r="L32">
            <v>10</v>
          </cell>
          <cell r="M32">
            <v>19</v>
          </cell>
          <cell r="N32">
            <v>9</v>
          </cell>
          <cell r="O32">
            <v>5</v>
          </cell>
          <cell r="P32">
            <v>10</v>
          </cell>
          <cell r="Q32">
            <v>3</v>
          </cell>
          <cell r="R32">
            <v>7</v>
          </cell>
          <cell r="S32">
            <v>92</v>
          </cell>
        </row>
        <row r="33">
          <cell r="G33" t="str">
            <v>105467-P.S.R. DIAGUITAS</v>
          </cell>
          <cell r="H33">
            <v>3</v>
          </cell>
          <cell r="I33">
            <v>2</v>
          </cell>
          <cell r="J33">
            <v>3</v>
          </cell>
          <cell r="K33">
            <v>10</v>
          </cell>
          <cell r="L33">
            <v>5</v>
          </cell>
          <cell r="M33">
            <v>3</v>
          </cell>
          <cell r="N33">
            <v>3</v>
          </cell>
          <cell r="O33">
            <v>3</v>
          </cell>
          <cell r="P33">
            <v>5</v>
          </cell>
          <cell r="Q33">
            <v>0</v>
          </cell>
          <cell r="R33">
            <v>5</v>
          </cell>
          <cell r="S33">
            <v>42</v>
          </cell>
        </row>
        <row r="34">
          <cell r="G34" t="str">
            <v>105468-P.S.R. EL MOLLE</v>
          </cell>
          <cell r="H34">
            <v>0</v>
          </cell>
          <cell r="I34">
            <v>0</v>
          </cell>
          <cell r="J34">
            <v>2</v>
          </cell>
          <cell r="K34">
            <v>3</v>
          </cell>
          <cell r="L34">
            <v>0</v>
          </cell>
          <cell r="M34">
            <v>0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6</v>
          </cell>
        </row>
        <row r="35">
          <cell r="G35" t="str">
            <v>105469-P.S.R. EL TAMBO</v>
          </cell>
          <cell r="H35">
            <v>0</v>
          </cell>
          <cell r="I35">
            <v>3</v>
          </cell>
          <cell r="J35">
            <v>0</v>
          </cell>
          <cell r="K35">
            <v>12</v>
          </cell>
          <cell r="L35">
            <v>1</v>
          </cell>
          <cell r="M35">
            <v>36</v>
          </cell>
          <cell r="N35">
            <v>0</v>
          </cell>
          <cell r="O35">
            <v>2</v>
          </cell>
          <cell r="P35">
            <v>6</v>
          </cell>
          <cell r="Q35">
            <v>1</v>
          </cell>
          <cell r="R35">
            <v>1</v>
          </cell>
          <cell r="S35">
            <v>62</v>
          </cell>
        </row>
        <row r="36">
          <cell r="G36" t="str">
            <v>105470-P.S.R. HUANTA</v>
          </cell>
          <cell r="J36">
            <v>0</v>
          </cell>
          <cell r="O36">
            <v>0</v>
          </cell>
          <cell r="P36">
            <v>1</v>
          </cell>
          <cell r="Q36">
            <v>0</v>
          </cell>
          <cell r="R36">
            <v>100</v>
          </cell>
          <cell r="S36">
            <v>101</v>
          </cell>
        </row>
        <row r="37">
          <cell r="G37" t="str">
            <v>105471-P.S.R. PERALILLO</v>
          </cell>
          <cell r="H37">
            <v>1</v>
          </cell>
          <cell r="I37">
            <v>0</v>
          </cell>
          <cell r="J37">
            <v>2</v>
          </cell>
          <cell r="K37">
            <v>5</v>
          </cell>
          <cell r="L37">
            <v>8</v>
          </cell>
          <cell r="M37">
            <v>0</v>
          </cell>
          <cell r="N37">
            <v>4</v>
          </cell>
          <cell r="O37">
            <v>0</v>
          </cell>
          <cell r="P37">
            <v>19</v>
          </cell>
          <cell r="Q37">
            <v>0</v>
          </cell>
          <cell r="S37">
            <v>39</v>
          </cell>
        </row>
        <row r="38">
          <cell r="G38" t="str">
            <v>105472-P.S.R. RIVADAVIA</v>
          </cell>
          <cell r="H38">
            <v>2</v>
          </cell>
          <cell r="I38">
            <v>6</v>
          </cell>
          <cell r="J38">
            <v>8</v>
          </cell>
          <cell r="K38">
            <v>4</v>
          </cell>
          <cell r="L38">
            <v>6</v>
          </cell>
          <cell r="M38">
            <v>15</v>
          </cell>
          <cell r="N38">
            <v>5</v>
          </cell>
          <cell r="O38">
            <v>1</v>
          </cell>
          <cell r="P38">
            <v>14</v>
          </cell>
          <cell r="Q38">
            <v>6</v>
          </cell>
          <cell r="R38">
            <v>0</v>
          </cell>
          <cell r="S38">
            <v>67</v>
          </cell>
        </row>
        <row r="39">
          <cell r="G39" t="str">
            <v>105473-P.S.R. TALCUNA</v>
          </cell>
          <cell r="H39">
            <v>0</v>
          </cell>
          <cell r="I39">
            <v>0</v>
          </cell>
          <cell r="J39">
            <v>2</v>
          </cell>
          <cell r="K39">
            <v>2</v>
          </cell>
          <cell r="L39">
            <v>1</v>
          </cell>
          <cell r="M39">
            <v>0</v>
          </cell>
          <cell r="O39">
            <v>0</v>
          </cell>
          <cell r="P39">
            <v>6</v>
          </cell>
          <cell r="Q39">
            <v>0</v>
          </cell>
          <cell r="R39">
            <v>1</v>
          </cell>
          <cell r="S39">
            <v>12</v>
          </cell>
        </row>
        <row r="40">
          <cell r="G40" t="str">
            <v>105474-P.S.R. CHAPILCA</v>
          </cell>
          <cell r="H40">
            <v>0</v>
          </cell>
          <cell r="J40">
            <v>1</v>
          </cell>
          <cell r="K40">
            <v>1</v>
          </cell>
          <cell r="L40">
            <v>4</v>
          </cell>
          <cell r="M40">
            <v>3</v>
          </cell>
          <cell r="N40">
            <v>1</v>
          </cell>
          <cell r="O40">
            <v>1</v>
          </cell>
          <cell r="P40">
            <v>1</v>
          </cell>
          <cell r="Q40">
            <v>2</v>
          </cell>
          <cell r="R40">
            <v>0</v>
          </cell>
          <cell r="S40">
            <v>14</v>
          </cell>
        </row>
        <row r="41">
          <cell r="G41" t="str">
            <v>105502-P.S.R. CALINGASTA</v>
          </cell>
          <cell r="H41">
            <v>0</v>
          </cell>
          <cell r="I41">
            <v>0</v>
          </cell>
          <cell r="J41">
            <v>10</v>
          </cell>
          <cell r="K41">
            <v>15</v>
          </cell>
          <cell r="L41">
            <v>4</v>
          </cell>
          <cell r="M41">
            <v>25</v>
          </cell>
          <cell r="N41">
            <v>1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55</v>
          </cell>
        </row>
        <row r="42">
          <cell r="G42" t="str">
            <v>105509-P.S.R. GUALLIGUAICA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M42">
            <v>0</v>
          </cell>
          <cell r="N42">
            <v>4</v>
          </cell>
          <cell r="O42">
            <v>14</v>
          </cell>
          <cell r="P42">
            <v>2</v>
          </cell>
          <cell r="Q42">
            <v>1</v>
          </cell>
          <cell r="R42">
            <v>2</v>
          </cell>
          <cell r="S42">
            <v>23</v>
          </cell>
        </row>
        <row r="43">
          <cell r="G43" t="str">
            <v>04201-ILLAPEL</v>
          </cell>
          <cell r="H43">
            <v>64</v>
          </cell>
          <cell r="I43">
            <v>92</v>
          </cell>
          <cell r="J43">
            <v>49</v>
          </cell>
          <cell r="K43">
            <v>33</v>
          </cell>
          <cell r="L43">
            <v>79</v>
          </cell>
          <cell r="M43">
            <v>87</v>
          </cell>
          <cell r="N43">
            <v>57</v>
          </cell>
          <cell r="O43">
            <v>36</v>
          </cell>
          <cell r="P43">
            <v>58</v>
          </cell>
          <cell r="Q43">
            <v>57</v>
          </cell>
          <cell r="R43">
            <v>175</v>
          </cell>
          <cell r="S43">
            <v>787</v>
          </cell>
        </row>
        <row r="44">
          <cell r="G44" t="str">
            <v>105103-HOSPITAL ILLAPEL</v>
          </cell>
          <cell r="H44">
            <v>16</v>
          </cell>
          <cell r="I44">
            <v>66</v>
          </cell>
          <cell r="J44">
            <v>20</v>
          </cell>
          <cell r="K44">
            <v>13</v>
          </cell>
          <cell r="L44">
            <v>12</v>
          </cell>
          <cell r="M44">
            <v>9</v>
          </cell>
          <cell r="N44">
            <v>21</v>
          </cell>
          <cell r="O44">
            <v>21</v>
          </cell>
          <cell r="P44">
            <v>18</v>
          </cell>
          <cell r="Q44">
            <v>16</v>
          </cell>
          <cell r="R44">
            <v>82</v>
          </cell>
          <cell r="S44">
            <v>294</v>
          </cell>
        </row>
        <row r="45">
          <cell r="G45" t="str">
            <v>105326-CESFAM SAN RAFAEL</v>
          </cell>
          <cell r="H45">
            <v>33</v>
          </cell>
          <cell r="I45">
            <v>11</v>
          </cell>
          <cell r="J45">
            <v>7</v>
          </cell>
          <cell r="K45">
            <v>0</v>
          </cell>
          <cell r="L45">
            <v>26</v>
          </cell>
          <cell r="M45">
            <v>52</v>
          </cell>
          <cell r="N45">
            <v>21</v>
          </cell>
          <cell r="O45">
            <v>7</v>
          </cell>
          <cell r="P45">
            <v>8</v>
          </cell>
          <cell r="Q45">
            <v>35</v>
          </cell>
          <cell r="R45">
            <v>44</v>
          </cell>
          <cell r="S45">
            <v>244</v>
          </cell>
        </row>
        <row r="46">
          <cell r="G46" t="str">
            <v>105443-P.S.R. CARCAMO                   </v>
          </cell>
          <cell r="J46">
            <v>1</v>
          </cell>
          <cell r="K46">
            <v>6</v>
          </cell>
          <cell r="L46">
            <v>8</v>
          </cell>
          <cell r="M46">
            <v>14</v>
          </cell>
          <cell r="N46">
            <v>3</v>
          </cell>
          <cell r="O46">
            <v>1</v>
          </cell>
          <cell r="R46">
            <v>10</v>
          </cell>
          <cell r="S46">
            <v>43</v>
          </cell>
        </row>
        <row r="47">
          <cell r="G47" t="str">
            <v>105444-P.S.R. HUINTIL</v>
          </cell>
          <cell r="H47">
            <v>7</v>
          </cell>
          <cell r="I47">
            <v>3</v>
          </cell>
          <cell r="J47">
            <v>0</v>
          </cell>
          <cell r="K47">
            <v>0</v>
          </cell>
          <cell r="L47">
            <v>1</v>
          </cell>
          <cell r="M47">
            <v>0</v>
          </cell>
          <cell r="N47">
            <v>1</v>
          </cell>
          <cell r="O47">
            <v>2</v>
          </cell>
          <cell r="P47">
            <v>2</v>
          </cell>
          <cell r="Q47">
            <v>0</v>
          </cell>
          <cell r="R47">
            <v>1</v>
          </cell>
          <cell r="S47">
            <v>17</v>
          </cell>
        </row>
        <row r="48">
          <cell r="G48" t="str">
            <v>105445-P.S.R. LIMAHUIDA</v>
          </cell>
          <cell r="H48">
            <v>2</v>
          </cell>
          <cell r="I48">
            <v>2</v>
          </cell>
          <cell r="J48">
            <v>2</v>
          </cell>
          <cell r="L48">
            <v>4</v>
          </cell>
          <cell r="M48">
            <v>1</v>
          </cell>
          <cell r="N48">
            <v>2</v>
          </cell>
          <cell r="O48">
            <v>1</v>
          </cell>
          <cell r="P48">
            <v>1</v>
          </cell>
          <cell r="Q48">
            <v>2</v>
          </cell>
          <cell r="R48">
            <v>1</v>
          </cell>
          <cell r="S48">
            <v>18</v>
          </cell>
        </row>
        <row r="49">
          <cell r="G49" t="str">
            <v>105446-P.S.R. MATANCILLA</v>
          </cell>
          <cell r="J49">
            <v>0</v>
          </cell>
          <cell r="M49">
            <v>0</v>
          </cell>
          <cell r="N49">
            <v>0</v>
          </cell>
          <cell r="P49">
            <v>2</v>
          </cell>
          <cell r="R49">
            <v>2</v>
          </cell>
          <cell r="S49">
            <v>4</v>
          </cell>
        </row>
        <row r="50">
          <cell r="G50" t="str">
            <v>105447-P.S.R. PERALILLO</v>
          </cell>
          <cell r="H50">
            <v>0</v>
          </cell>
          <cell r="J50">
            <v>0</v>
          </cell>
          <cell r="K50">
            <v>1</v>
          </cell>
          <cell r="L50">
            <v>2</v>
          </cell>
          <cell r="M50">
            <v>0</v>
          </cell>
          <cell r="N50">
            <v>5</v>
          </cell>
          <cell r="P50">
            <v>12</v>
          </cell>
          <cell r="Q50">
            <v>2</v>
          </cell>
          <cell r="R50">
            <v>0</v>
          </cell>
          <cell r="S50">
            <v>22</v>
          </cell>
        </row>
        <row r="51">
          <cell r="G51" t="str">
            <v>105448-P.S.R. SANTA VIRGINIA</v>
          </cell>
          <cell r="I51">
            <v>1</v>
          </cell>
          <cell r="J51">
            <v>8</v>
          </cell>
          <cell r="K51">
            <v>7</v>
          </cell>
          <cell r="L51">
            <v>11</v>
          </cell>
          <cell r="M51">
            <v>0</v>
          </cell>
          <cell r="N51">
            <v>0</v>
          </cell>
          <cell r="O51">
            <v>0</v>
          </cell>
          <cell r="S51">
            <v>27</v>
          </cell>
        </row>
        <row r="52">
          <cell r="G52" t="str">
            <v>105449-P.S.R. TUNGA NORTE</v>
          </cell>
          <cell r="I52">
            <v>0</v>
          </cell>
          <cell r="J52">
            <v>0</v>
          </cell>
          <cell r="K52">
            <v>0</v>
          </cell>
          <cell r="L52">
            <v>1</v>
          </cell>
          <cell r="M52">
            <v>0</v>
          </cell>
          <cell r="O52">
            <v>0</v>
          </cell>
          <cell r="P52">
            <v>5</v>
          </cell>
          <cell r="Q52">
            <v>0</v>
          </cell>
          <cell r="R52">
            <v>10</v>
          </cell>
          <cell r="S52">
            <v>16</v>
          </cell>
        </row>
        <row r="53">
          <cell r="G53" t="str">
            <v>105485-P.S.R. PLAN DE HORNOS</v>
          </cell>
          <cell r="H53">
            <v>2</v>
          </cell>
          <cell r="I53">
            <v>0</v>
          </cell>
          <cell r="J53">
            <v>0</v>
          </cell>
          <cell r="K53">
            <v>1</v>
          </cell>
          <cell r="L53">
            <v>1</v>
          </cell>
          <cell r="M53">
            <v>0</v>
          </cell>
          <cell r="N53">
            <v>2</v>
          </cell>
          <cell r="O53">
            <v>1</v>
          </cell>
          <cell r="P53">
            <v>1</v>
          </cell>
          <cell r="Q53">
            <v>0</v>
          </cell>
          <cell r="R53">
            <v>9</v>
          </cell>
          <cell r="S53">
            <v>17</v>
          </cell>
        </row>
        <row r="54">
          <cell r="G54" t="str">
            <v>105486-P.S.R. TUNGA SUR</v>
          </cell>
          <cell r="H54">
            <v>0</v>
          </cell>
          <cell r="I54">
            <v>0</v>
          </cell>
          <cell r="J54">
            <v>0</v>
          </cell>
          <cell r="L54">
            <v>2</v>
          </cell>
          <cell r="M54">
            <v>9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S54">
            <v>11</v>
          </cell>
        </row>
        <row r="55">
          <cell r="G55" t="str">
            <v>105487-P.S.R. CAÑAS UNO</v>
          </cell>
          <cell r="H55">
            <v>4</v>
          </cell>
          <cell r="I55">
            <v>9</v>
          </cell>
          <cell r="J55">
            <v>11</v>
          </cell>
          <cell r="K55">
            <v>5</v>
          </cell>
          <cell r="L55">
            <v>11</v>
          </cell>
          <cell r="M55">
            <v>1</v>
          </cell>
          <cell r="N55">
            <v>2</v>
          </cell>
          <cell r="O55">
            <v>3</v>
          </cell>
          <cell r="P55">
            <v>7</v>
          </cell>
          <cell r="Q55">
            <v>2</v>
          </cell>
          <cell r="R55">
            <v>13</v>
          </cell>
          <cell r="S55">
            <v>68</v>
          </cell>
        </row>
        <row r="56">
          <cell r="G56" t="str">
            <v>105496-P.S.R. PINTACURA SUR</v>
          </cell>
          <cell r="H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2</v>
          </cell>
          <cell r="R56">
            <v>1</v>
          </cell>
          <cell r="S56">
            <v>3</v>
          </cell>
        </row>
        <row r="57">
          <cell r="G57" t="str">
            <v>105504-P.S.R. SOCAVON</v>
          </cell>
          <cell r="H57">
            <v>0</v>
          </cell>
          <cell r="I57">
            <v>0</v>
          </cell>
          <cell r="K57">
            <v>0</v>
          </cell>
          <cell r="L57">
            <v>0</v>
          </cell>
          <cell r="M57">
            <v>1</v>
          </cell>
          <cell r="N57">
            <v>0</v>
          </cell>
          <cell r="O57">
            <v>0</v>
          </cell>
          <cell r="P57">
            <v>0</v>
          </cell>
          <cell r="R57">
            <v>2</v>
          </cell>
          <cell r="S57">
            <v>3</v>
          </cell>
        </row>
        <row r="58">
          <cell r="G58" t="str">
            <v>04202-CANELA</v>
          </cell>
          <cell r="H58">
            <v>57</v>
          </cell>
          <cell r="I58">
            <v>22</v>
          </cell>
          <cell r="J58">
            <v>58</v>
          </cell>
          <cell r="K58">
            <v>23</v>
          </cell>
          <cell r="L58">
            <v>17</v>
          </cell>
          <cell r="M58">
            <v>19</v>
          </cell>
          <cell r="N58">
            <v>10</v>
          </cell>
          <cell r="O58">
            <v>31</v>
          </cell>
          <cell r="P58">
            <v>16</v>
          </cell>
          <cell r="Q58">
            <v>11</v>
          </cell>
          <cell r="R58">
            <v>18</v>
          </cell>
          <cell r="S58">
            <v>282</v>
          </cell>
        </row>
        <row r="59">
          <cell r="G59" t="str">
            <v>105309-CES. RURAL CANELA</v>
          </cell>
          <cell r="H59">
            <v>19</v>
          </cell>
          <cell r="I59">
            <v>2</v>
          </cell>
          <cell r="J59">
            <v>26</v>
          </cell>
          <cell r="K59">
            <v>4</v>
          </cell>
          <cell r="L59">
            <v>8</v>
          </cell>
          <cell r="M59">
            <v>2</v>
          </cell>
          <cell r="N59">
            <v>4</v>
          </cell>
          <cell r="O59">
            <v>13</v>
          </cell>
          <cell r="P59">
            <v>11</v>
          </cell>
          <cell r="Q59">
            <v>4</v>
          </cell>
          <cell r="R59">
            <v>15</v>
          </cell>
          <cell r="S59">
            <v>108</v>
          </cell>
        </row>
        <row r="60">
          <cell r="G60" t="str">
            <v>105450-P.S.R. MINCHA NORTE            </v>
          </cell>
          <cell r="H60">
            <v>10</v>
          </cell>
          <cell r="I60">
            <v>4</v>
          </cell>
          <cell r="J60">
            <v>7</v>
          </cell>
          <cell r="K60">
            <v>7</v>
          </cell>
          <cell r="L60">
            <v>3</v>
          </cell>
          <cell r="M60">
            <v>4</v>
          </cell>
          <cell r="N60">
            <v>1</v>
          </cell>
          <cell r="O60">
            <v>3</v>
          </cell>
          <cell r="P60">
            <v>0</v>
          </cell>
          <cell r="Q60">
            <v>3</v>
          </cell>
          <cell r="R60">
            <v>0</v>
          </cell>
          <cell r="S60">
            <v>42</v>
          </cell>
        </row>
        <row r="61">
          <cell r="G61" t="str">
            <v>105451-P.S.R. AGUA FRIA</v>
          </cell>
          <cell r="H61">
            <v>4</v>
          </cell>
          <cell r="I61">
            <v>3</v>
          </cell>
          <cell r="K61">
            <v>3</v>
          </cell>
          <cell r="L61">
            <v>1</v>
          </cell>
          <cell r="N61">
            <v>2</v>
          </cell>
          <cell r="O61">
            <v>0</v>
          </cell>
          <cell r="P61">
            <v>0</v>
          </cell>
          <cell r="Q61">
            <v>0</v>
          </cell>
          <cell r="R61">
            <v>1</v>
          </cell>
          <cell r="S61">
            <v>14</v>
          </cell>
        </row>
        <row r="62">
          <cell r="G62" t="str">
            <v>105482-P.S.R. CANELA ALTA</v>
          </cell>
          <cell r="H62">
            <v>5</v>
          </cell>
          <cell r="I62">
            <v>0</v>
          </cell>
          <cell r="J62">
            <v>4</v>
          </cell>
          <cell r="K62">
            <v>7</v>
          </cell>
          <cell r="L62">
            <v>1</v>
          </cell>
          <cell r="M62">
            <v>9</v>
          </cell>
          <cell r="N62">
            <v>3</v>
          </cell>
          <cell r="O62">
            <v>6</v>
          </cell>
          <cell r="P62">
            <v>5</v>
          </cell>
          <cell r="Q62">
            <v>0</v>
          </cell>
          <cell r="R62">
            <v>1</v>
          </cell>
          <cell r="S62">
            <v>41</v>
          </cell>
        </row>
        <row r="63">
          <cell r="G63" t="str">
            <v>105483-P.S.R. LOS RULOS</v>
          </cell>
          <cell r="H63">
            <v>2</v>
          </cell>
          <cell r="I63">
            <v>5</v>
          </cell>
          <cell r="J63">
            <v>0</v>
          </cell>
          <cell r="K63">
            <v>0</v>
          </cell>
          <cell r="L63">
            <v>3</v>
          </cell>
          <cell r="M63">
            <v>2</v>
          </cell>
          <cell r="O63">
            <v>3</v>
          </cell>
          <cell r="P63">
            <v>0</v>
          </cell>
          <cell r="Q63">
            <v>0</v>
          </cell>
          <cell r="R63">
            <v>1</v>
          </cell>
          <cell r="S63">
            <v>16</v>
          </cell>
        </row>
        <row r="64">
          <cell r="G64" t="str">
            <v>105484-P.S.R. HUENTELAUQUEN</v>
          </cell>
          <cell r="H64">
            <v>1</v>
          </cell>
          <cell r="I64">
            <v>0</v>
          </cell>
          <cell r="J64">
            <v>15</v>
          </cell>
          <cell r="K64">
            <v>1</v>
          </cell>
          <cell r="L64">
            <v>0</v>
          </cell>
          <cell r="M64">
            <v>0</v>
          </cell>
          <cell r="N64">
            <v>0</v>
          </cell>
          <cell r="O64">
            <v>4</v>
          </cell>
          <cell r="P64">
            <v>0</v>
          </cell>
          <cell r="Q64">
            <v>3</v>
          </cell>
          <cell r="R64">
            <v>0</v>
          </cell>
          <cell r="S64">
            <v>24</v>
          </cell>
        </row>
        <row r="65">
          <cell r="G65" t="str">
            <v>105488-P.S.R. ESPIRITU SANTO</v>
          </cell>
          <cell r="H65">
            <v>1</v>
          </cell>
          <cell r="I65">
            <v>0</v>
          </cell>
          <cell r="K65">
            <v>0</v>
          </cell>
          <cell r="O65">
            <v>0</v>
          </cell>
          <cell r="Q65">
            <v>0</v>
          </cell>
          <cell r="S65">
            <v>1</v>
          </cell>
        </row>
        <row r="66">
          <cell r="G66" t="str">
            <v>105493-P.S.R. MINCHA SUR</v>
          </cell>
          <cell r="H66">
            <v>1</v>
          </cell>
          <cell r="I66">
            <v>0</v>
          </cell>
          <cell r="J66">
            <v>2</v>
          </cell>
          <cell r="K66">
            <v>1</v>
          </cell>
          <cell r="L66">
            <v>0</v>
          </cell>
          <cell r="M66">
            <v>2</v>
          </cell>
          <cell r="O66">
            <v>2</v>
          </cell>
          <cell r="P66">
            <v>0</v>
          </cell>
          <cell r="Q66">
            <v>1</v>
          </cell>
          <cell r="S66">
            <v>9</v>
          </cell>
        </row>
        <row r="67">
          <cell r="G67" t="str">
            <v>105497-P.S.R. JABONERIA</v>
          </cell>
          <cell r="H67">
            <v>6</v>
          </cell>
          <cell r="I67">
            <v>3</v>
          </cell>
          <cell r="J67">
            <v>4</v>
          </cell>
          <cell r="L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S67">
            <v>13</v>
          </cell>
        </row>
        <row r="68">
          <cell r="G68" t="str">
            <v>105498-P.S.R. QUEBRADA DE LINARES</v>
          </cell>
          <cell r="H68">
            <v>8</v>
          </cell>
          <cell r="I68">
            <v>5</v>
          </cell>
          <cell r="J68">
            <v>0</v>
          </cell>
          <cell r="K68">
            <v>0</v>
          </cell>
          <cell r="L68">
            <v>1</v>
          </cell>
          <cell r="M68">
            <v>0</v>
          </cell>
          <cell r="O68">
            <v>0</v>
          </cell>
          <cell r="P68">
            <v>0</v>
          </cell>
          <cell r="R68">
            <v>0</v>
          </cell>
          <cell r="S68">
            <v>14</v>
          </cell>
        </row>
        <row r="69">
          <cell r="G69" t="str">
            <v>04203-LOS VILOS</v>
          </cell>
          <cell r="H69">
            <v>6</v>
          </cell>
          <cell r="I69">
            <v>11</v>
          </cell>
          <cell r="J69">
            <v>58</v>
          </cell>
          <cell r="K69">
            <v>34</v>
          </cell>
          <cell r="L69">
            <v>41</v>
          </cell>
          <cell r="M69">
            <v>30</v>
          </cell>
          <cell r="N69">
            <v>8</v>
          </cell>
          <cell r="O69">
            <v>6</v>
          </cell>
          <cell r="P69">
            <v>31</v>
          </cell>
          <cell r="Q69">
            <v>35</v>
          </cell>
          <cell r="R69">
            <v>45</v>
          </cell>
          <cell r="S69">
            <v>305</v>
          </cell>
        </row>
        <row r="70">
          <cell r="G70" t="str">
            <v>105108-HOSPITAL LOS VILOS</v>
          </cell>
          <cell r="H70">
            <v>1</v>
          </cell>
          <cell r="I70">
            <v>7</v>
          </cell>
          <cell r="J70">
            <v>25</v>
          </cell>
          <cell r="K70">
            <v>25</v>
          </cell>
          <cell r="L70">
            <v>31</v>
          </cell>
          <cell r="M70">
            <v>1</v>
          </cell>
          <cell r="N70">
            <v>1</v>
          </cell>
          <cell r="O70">
            <v>1</v>
          </cell>
          <cell r="P70">
            <v>18</v>
          </cell>
          <cell r="Q70">
            <v>20</v>
          </cell>
          <cell r="R70">
            <v>0</v>
          </cell>
          <cell r="S70">
            <v>130</v>
          </cell>
        </row>
        <row r="71">
          <cell r="G71" t="str">
            <v>105478-P.S.R. CAIMANES                   </v>
          </cell>
          <cell r="H71">
            <v>1</v>
          </cell>
          <cell r="I71">
            <v>3</v>
          </cell>
          <cell r="J71">
            <v>18</v>
          </cell>
          <cell r="K71">
            <v>2</v>
          </cell>
          <cell r="L71">
            <v>2</v>
          </cell>
          <cell r="M71">
            <v>13</v>
          </cell>
          <cell r="N71">
            <v>3</v>
          </cell>
          <cell r="O71">
            <v>2</v>
          </cell>
          <cell r="P71">
            <v>6</v>
          </cell>
          <cell r="Q71">
            <v>8</v>
          </cell>
          <cell r="R71">
            <v>38</v>
          </cell>
          <cell r="S71">
            <v>96</v>
          </cell>
        </row>
        <row r="72">
          <cell r="G72" t="str">
            <v>105479-P.S.R. GUANGUALI</v>
          </cell>
          <cell r="H72">
            <v>0</v>
          </cell>
          <cell r="I72">
            <v>0</v>
          </cell>
          <cell r="J72">
            <v>2</v>
          </cell>
          <cell r="K72">
            <v>3</v>
          </cell>
          <cell r="L72">
            <v>4</v>
          </cell>
          <cell r="M72">
            <v>5</v>
          </cell>
          <cell r="N72">
            <v>2</v>
          </cell>
          <cell r="O72">
            <v>0</v>
          </cell>
          <cell r="P72">
            <v>2</v>
          </cell>
          <cell r="Q72">
            <v>4</v>
          </cell>
          <cell r="R72">
            <v>4</v>
          </cell>
          <cell r="S72">
            <v>26</v>
          </cell>
        </row>
        <row r="73">
          <cell r="G73" t="str">
            <v>105480-P.S.R. QUILIMARI</v>
          </cell>
          <cell r="H73">
            <v>1</v>
          </cell>
          <cell r="I73">
            <v>0</v>
          </cell>
          <cell r="J73">
            <v>10</v>
          </cell>
          <cell r="K73">
            <v>2</v>
          </cell>
          <cell r="L73">
            <v>1</v>
          </cell>
          <cell r="M73">
            <v>6</v>
          </cell>
          <cell r="N73">
            <v>0</v>
          </cell>
          <cell r="O73">
            <v>1</v>
          </cell>
          <cell r="P73">
            <v>3</v>
          </cell>
          <cell r="Q73">
            <v>3</v>
          </cell>
          <cell r="R73">
            <v>0</v>
          </cell>
          <cell r="S73">
            <v>27</v>
          </cell>
        </row>
        <row r="74">
          <cell r="G74" t="str">
            <v>105481-P.S.R. TILAMA</v>
          </cell>
          <cell r="I74">
            <v>1</v>
          </cell>
          <cell r="J74">
            <v>2</v>
          </cell>
          <cell r="K74">
            <v>0</v>
          </cell>
          <cell r="L74">
            <v>0</v>
          </cell>
          <cell r="M74">
            <v>2</v>
          </cell>
          <cell r="N74">
            <v>2</v>
          </cell>
          <cell r="O74">
            <v>2</v>
          </cell>
          <cell r="P74">
            <v>1</v>
          </cell>
          <cell r="Q74">
            <v>0</v>
          </cell>
          <cell r="R74">
            <v>0</v>
          </cell>
          <cell r="S74">
            <v>10</v>
          </cell>
        </row>
        <row r="75">
          <cell r="G75" t="str">
            <v>105511-P.S.R. LOS CONDORES</v>
          </cell>
          <cell r="H75">
            <v>3</v>
          </cell>
          <cell r="I75">
            <v>0</v>
          </cell>
          <cell r="J75">
            <v>1</v>
          </cell>
          <cell r="K75">
            <v>2</v>
          </cell>
          <cell r="L75">
            <v>3</v>
          </cell>
          <cell r="M75">
            <v>3</v>
          </cell>
          <cell r="N75">
            <v>0</v>
          </cell>
          <cell r="P75">
            <v>1</v>
          </cell>
          <cell r="Q75">
            <v>0</v>
          </cell>
          <cell r="R75">
            <v>3</v>
          </cell>
          <cell r="S75">
            <v>16</v>
          </cell>
        </row>
        <row r="76">
          <cell r="G76" t="str">
            <v>04204-SALAMANCA</v>
          </cell>
          <cell r="H76">
            <v>45</v>
          </cell>
          <cell r="I76">
            <v>53</v>
          </cell>
          <cell r="J76">
            <v>40</v>
          </cell>
          <cell r="K76">
            <v>73</v>
          </cell>
          <cell r="L76">
            <v>66</v>
          </cell>
          <cell r="M76">
            <v>53</v>
          </cell>
          <cell r="N76">
            <v>74</v>
          </cell>
          <cell r="O76">
            <v>57</v>
          </cell>
          <cell r="P76">
            <v>43</v>
          </cell>
          <cell r="Q76">
            <v>54</v>
          </cell>
          <cell r="R76">
            <v>80</v>
          </cell>
          <cell r="S76">
            <v>638</v>
          </cell>
        </row>
        <row r="77">
          <cell r="G77" t="str">
            <v>105104-HOSPITAL SALAMANCA</v>
          </cell>
          <cell r="H77">
            <v>23</v>
          </cell>
          <cell r="I77">
            <v>14</v>
          </cell>
          <cell r="J77">
            <v>9</v>
          </cell>
          <cell r="K77">
            <v>12</v>
          </cell>
          <cell r="L77">
            <v>24</v>
          </cell>
          <cell r="M77">
            <v>23</v>
          </cell>
          <cell r="N77">
            <v>39</v>
          </cell>
          <cell r="O77">
            <v>21</v>
          </cell>
          <cell r="P77">
            <v>13</v>
          </cell>
          <cell r="Q77">
            <v>10</v>
          </cell>
          <cell r="R77">
            <v>42</v>
          </cell>
          <cell r="S77">
            <v>230</v>
          </cell>
        </row>
        <row r="78">
          <cell r="G78" t="str">
            <v>105452-P.S.R. CUNCUMEN                 </v>
          </cell>
          <cell r="H78">
            <v>13</v>
          </cell>
          <cell r="I78">
            <v>31</v>
          </cell>
          <cell r="J78">
            <v>15</v>
          </cell>
          <cell r="K78">
            <v>40</v>
          </cell>
          <cell r="L78">
            <v>19</v>
          </cell>
          <cell r="M78">
            <v>14</v>
          </cell>
          <cell r="N78">
            <v>21</v>
          </cell>
          <cell r="O78">
            <v>13</v>
          </cell>
          <cell r="P78">
            <v>16</v>
          </cell>
          <cell r="Q78">
            <v>19</v>
          </cell>
          <cell r="R78">
            <v>14</v>
          </cell>
          <cell r="S78">
            <v>215</v>
          </cell>
        </row>
        <row r="79">
          <cell r="G79" t="str">
            <v>105453-P.S.R. TRANQUILLA</v>
          </cell>
          <cell r="H79">
            <v>1</v>
          </cell>
          <cell r="I79">
            <v>1</v>
          </cell>
          <cell r="J79">
            <v>5</v>
          </cell>
          <cell r="K79">
            <v>2</v>
          </cell>
          <cell r="L79">
            <v>4</v>
          </cell>
          <cell r="M79">
            <v>3</v>
          </cell>
          <cell r="N79">
            <v>4</v>
          </cell>
          <cell r="O79">
            <v>3</v>
          </cell>
          <cell r="P79">
            <v>3</v>
          </cell>
          <cell r="Q79">
            <v>2</v>
          </cell>
          <cell r="R79">
            <v>4</v>
          </cell>
          <cell r="S79">
            <v>32</v>
          </cell>
        </row>
        <row r="80">
          <cell r="G80" t="str">
            <v>105454-P.S.R. CUNLAGUA</v>
          </cell>
          <cell r="H80">
            <v>0</v>
          </cell>
          <cell r="I80">
            <v>1</v>
          </cell>
          <cell r="J80">
            <v>0</v>
          </cell>
          <cell r="K80">
            <v>1</v>
          </cell>
          <cell r="L80">
            <v>2</v>
          </cell>
          <cell r="M80">
            <v>0</v>
          </cell>
          <cell r="N80">
            <v>1</v>
          </cell>
          <cell r="O80">
            <v>1</v>
          </cell>
          <cell r="P80">
            <v>1</v>
          </cell>
          <cell r="Q80">
            <v>1</v>
          </cell>
          <cell r="R80">
            <v>1</v>
          </cell>
          <cell r="S80">
            <v>9</v>
          </cell>
        </row>
        <row r="81">
          <cell r="G81" t="str">
            <v>105455-P.S.R. CHILLEPIN</v>
          </cell>
          <cell r="H81">
            <v>3</v>
          </cell>
          <cell r="I81">
            <v>1</v>
          </cell>
          <cell r="J81">
            <v>1</v>
          </cell>
          <cell r="K81">
            <v>2</v>
          </cell>
          <cell r="L81">
            <v>4</v>
          </cell>
          <cell r="M81">
            <v>3</v>
          </cell>
          <cell r="N81">
            <v>1</v>
          </cell>
          <cell r="O81">
            <v>2</v>
          </cell>
          <cell r="P81">
            <v>3</v>
          </cell>
          <cell r="Q81">
            <v>2</v>
          </cell>
          <cell r="R81">
            <v>3</v>
          </cell>
          <cell r="S81">
            <v>25</v>
          </cell>
        </row>
        <row r="82">
          <cell r="G82" t="str">
            <v>105456-P.S.R. LLIMPO</v>
          </cell>
          <cell r="H82">
            <v>3</v>
          </cell>
          <cell r="I82">
            <v>1</v>
          </cell>
          <cell r="J82">
            <v>3</v>
          </cell>
          <cell r="K82">
            <v>3</v>
          </cell>
          <cell r="L82">
            <v>3</v>
          </cell>
          <cell r="M82">
            <v>2</v>
          </cell>
          <cell r="N82">
            <v>5</v>
          </cell>
          <cell r="O82">
            <v>3</v>
          </cell>
          <cell r="P82">
            <v>2</v>
          </cell>
          <cell r="Q82">
            <v>6</v>
          </cell>
          <cell r="R82">
            <v>2</v>
          </cell>
          <cell r="S82">
            <v>33</v>
          </cell>
        </row>
        <row r="83">
          <cell r="G83" t="str">
            <v>105457-P.S.R. SAN AGUSTIN</v>
          </cell>
          <cell r="H83">
            <v>0</v>
          </cell>
          <cell r="I83">
            <v>2</v>
          </cell>
          <cell r="J83">
            <v>1</v>
          </cell>
          <cell r="K83">
            <v>0</v>
          </cell>
          <cell r="L83">
            <v>0</v>
          </cell>
          <cell r="M83">
            <v>2</v>
          </cell>
          <cell r="N83">
            <v>0</v>
          </cell>
          <cell r="O83">
            <v>6</v>
          </cell>
          <cell r="P83">
            <v>0</v>
          </cell>
          <cell r="Q83">
            <v>10</v>
          </cell>
          <cell r="R83">
            <v>1</v>
          </cell>
          <cell r="S83">
            <v>22</v>
          </cell>
        </row>
        <row r="84">
          <cell r="G84" t="str">
            <v>105458-P.S.R. TAHUINCO</v>
          </cell>
          <cell r="H84">
            <v>0</v>
          </cell>
          <cell r="I84">
            <v>0</v>
          </cell>
          <cell r="J84">
            <v>1</v>
          </cell>
          <cell r="K84">
            <v>0</v>
          </cell>
          <cell r="L84">
            <v>2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R84">
            <v>2</v>
          </cell>
          <cell r="S84">
            <v>5</v>
          </cell>
        </row>
        <row r="85">
          <cell r="G85" t="str">
            <v>105491-P.S.R. QUELEN BAJO</v>
          </cell>
          <cell r="H85">
            <v>1</v>
          </cell>
          <cell r="I85">
            <v>0</v>
          </cell>
          <cell r="J85">
            <v>2</v>
          </cell>
          <cell r="K85">
            <v>3</v>
          </cell>
          <cell r="L85">
            <v>3</v>
          </cell>
          <cell r="M85">
            <v>5</v>
          </cell>
          <cell r="N85">
            <v>2</v>
          </cell>
          <cell r="O85">
            <v>4</v>
          </cell>
          <cell r="P85">
            <v>4</v>
          </cell>
          <cell r="Q85">
            <v>2</v>
          </cell>
          <cell r="R85">
            <v>1</v>
          </cell>
          <cell r="S85">
            <v>27</v>
          </cell>
        </row>
        <row r="86">
          <cell r="G86" t="str">
            <v>105492-P.S.R. CAMISA</v>
          </cell>
          <cell r="H86">
            <v>1</v>
          </cell>
          <cell r="I86">
            <v>0</v>
          </cell>
          <cell r="J86">
            <v>1</v>
          </cell>
          <cell r="K86">
            <v>4</v>
          </cell>
          <cell r="L86">
            <v>1</v>
          </cell>
          <cell r="M86">
            <v>0</v>
          </cell>
          <cell r="N86">
            <v>1</v>
          </cell>
          <cell r="O86">
            <v>4</v>
          </cell>
          <cell r="P86">
            <v>1</v>
          </cell>
          <cell r="Q86">
            <v>2</v>
          </cell>
          <cell r="R86">
            <v>2</v>
          </cell>
          <cell r="S86">
            <v>17</v>
          </cell>
        </row>
        <row r="87">
          <cell r="G87" t="str">
            <v>105501-P.S.R. ARBOLEDA GRANDE</v>
          </cell>
          <cell r="H87">
            <v>0</v>
          </cell>
          <cell r="I87">
            <v>2</v>
          </cell>
          <cell r="J87">
            <v>2</v>
          </cell>
          <cell r="K87">
            <v>6</v>
          </cell>
          <cell r="L87">
            <v>4</v>
          </cell>
          <cell r="M87">
            <v>1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8</v>
          </cell>
          <cell r="S87">
            <v>23</v>
          </cell>
        </row>
        <row r="88">
          <cell r="G88" t="str">
            <v>04301-OVALLE</v>
          </cell>
          <cell r="H88">
            <v>199</v>
          </cell>
          <cell r="I88">
            <v>179</v>
          </cell>
          <cell r="J88">
            <v>305</v>
          </cell>
          <cell r="K88">
            <v>164</v>
          </cell>
          <cell r="L88">
            <v>244</v>
          </cell>
          <cell r="M88">
            <v>369</v>
          </cell>
          <cell r="N88">
            <v>300</v>
          </cell>
          <cell r="O88">
            <v>249</v>
          </cell>
          <cell r="P88">
            <v>202</v>
          </cell>
          <cell r="Q88">
            <v>131</v>
          </cell>
          <cell r="R88">
            <v>166</v>
          </cell>
          <cell r="S88">
            <v>2508</v>
          </cell>
        </row>
        <row r="89">
          <cell r="G89" t="str">
            <v>105315-CES. RURAL C. DE TAMAYA</v>
          </cell>
          <cell r="H89">
            <v>23</v>
          </cell>
          <cell r="I89">
            <v>5</v>
          </cell>
          <cell r="J89">
            <v>61</v>
          </cell>
          <cell r="K89">
            <v>2</v>
          </cell>
          <cell r="L89">
            <v>18</v>
          </cell>
          <cell r="M89">
            <v>6</v>
          </cell>
          <cell r="N89">
            <v>16</v>
          </cell>
          <cell r="O89">
            <v>26</v>
          </cell>
          <cell r="P89">
            <v>2</v>
          </cell>
          <cell r="Q89">
            <v>0</v>
          </cell>
          <cell r="R89">
            <v>12</v>
          </cell>
          <cell r="S89">
            <v>171</v>
          </cell>
        </row>
        <row r="90">
          <cell r="G90" t="str">
            <v>105317-CES. JORGE JORDAN D.</v>
          </cell>
          <cell r="H90">
            <v>123</v>
          </cell>
          <cell r="I90">
            <v>65</v>
          </cell>
          <cell r="J90">
            <v>130</v>
          </cell>
          <cell r="K90">
            <v>74</v>
          </cell>
          <cell r="L90">
            <v>81</v>
          </cell>
          <cell r="M90">
            <v>75</v>
          </cell>
          <cell r="N90">
            <v>87</v>
          </cell>
          <cell r="O90">
            <v>67</v>
          </cell>
          <cell r="P90">
            <v>100</v>
          </cell>
          <cell r="Q90">
            <v>3</v>
          </cell>
          <cell r="R90">
            <v>1</v>
          </cell>
          <cell r="S90">
            <v>806</v>
          </cell>
        </row>
        <row r="91">
          <cell r="G91" t="str">
            <v>105322-CES. MARCOS MACUADA</v>
          </cell>
          <cell r="H91">
            <v>21</v>
          </cell>
          <cell r="I91">
            <v>47</v>
          </cell>
          <cell r="J91">
            <v>30</v>
          </cell>
          <cell r="K91">
            <v>45</v>
          </cell>
          <cell r="L91">
            <v>66</v>
          </cell>
          <cell r="M91">
            <v>167</v>
          </cell>
          <cell r="N91">
            <v>117</v>
          </cell>
          <cell r="O91">
            <v>53</v>
          </cell>
          <cell r="P91">
            <v>43</v>
          </cell>
          <cell r="Q91">
            <v>73</v>
          </cell>
          <cell r="R91">
            <v>82</v>
          </cell>
          <cell r="S91">
            <v>744</v>
          </cell>
        </row>
        <row r="92">
          <cell r="G92" t="str">
            <v>105324-CES. SOTAQUI</v>
          </cell>
          <cell r="H92">
            <v>16</v>
          </cell>
          <cell r="I92">
            <v>16</v>
          </cell>
          <cell r="J92">
            <v>17</v>
          </cell>
          <cell r="K92">
            <v>14</v>
          </cell>
          <cell r="L92">
            <v>36</v>
          </cell>
          <cell r="M92">
            <v>3</v>
          </cell>
          <cell r="N92">
            <v>2</v>
          </cell>
          <cell r="O92">
            <v>7</v>
          </cell>
          <cell r="P92">
            <v>2</v>
          </cell>
          <cell r="Q92">
            <v>3</v>
          </cell>
          <cell r="R92">
            <v>38</v>
          </cell>
          <cell r="S92">
            <v>154</v>
          </cell>
        </row>
        <row r="93">
          <cell r="G93" t="str">
            <v>105415-P.S.R. BARRAZA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</row>
        <row r="94">
          <cell r="G94" t="str">
            <v>105416-P.S.R. CAMARICO                  </v>
          </cell>
          <cell r="I94">
            <v>1</v>
          </cell>
          <cell r="J94">
            <v>10</v>
          </cell>
          <cell r="K94">
            <v>1</v>
          </cell>
          <cell r="L94">
            <v>5</v>
          </cell>
          <cell r="M94">
            <v>8</v>
          </cell>
          <cell r="N94">
            <v>5</v>
          </cell>
          <cell r="O94">
            <v>41</v>
          </cell>
          <cell r="P94">
            <v>2</v>
          </cell>
          <cell r="Q94">
            <v>1</v>
          </cell>
          <cell r="S94">
            <v>74</v>
          </cell>
        </row>
        <row r="95">
          <cell r="G95" t="str">
            <v>105417-P.S.R. ALCONES BAJOS</v>
          </cell>
          <cell r="I95">
            <v>5</v>
          </cell>
          <cell r="J95">
            <v>0</v>
          </cell>
          <cell r="K95">
            <v>0</v>
          </cell>
          <cell r="L95">
            <v>2</v>
          </cell>
          <cell r="M95">
            <v>1</v>
          </cell>
          <cell r="N95">
            <v>1</v>
          </cell>
          <cell r="O95">
            <v>0</v>
          </cell>
          <cell r="P95">
            <v>0</v>
          </cell>
          <cell r="S95">
            <v>9</v>
          </cell>
        </row>
        <row r="96">
          <cell r="G96" t="str">
            <v>105419-P.S.R. LAS SOSSAS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1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1</v>
          </cell>
          <cell r="S96">
            <v>2</v>
          </cell>
        </row>
        <row r="97">
          <cell r="G97" t="str">
            <v>105420-P.S.R. LIMARI</v>
          </cell>
          <cell r="I97">
            <v>0</v>
          </cell>
          <cell r="J97">
            <v>4</v>
          </cell>
          <cell r="K97">
            <v>7</v>
          </cell>
          <cell r="L97">
            <v>9</v>
          </cell>
          <cell r="M97">
            <v>6</v>
          </cell>
          <cell r="N97">
            <v>20</v>
          </cell>
          <cell r="O97">
            <v>2</v>
          </cell>
          <cell r="P97">
            <v>11</v>
          </cell>
          <cell r="Q97">
            <v>6</v>
          </cell>
          <cell r="R97">
            <v>3</v>
          </cell>
          <cell r="S97">
            <v>68</v>
          </cell>
        </row>
        <row r="98">
          <cell r="G98" t="str">
            <v>105422-P.S.R. HORNILLOS</v>
          </cell>
          <cell r="J98">
            <v>2</v>
          </cell>
          <cell r="K98">
            <v>0</v>
          </cell>
          <cell r="L98">
            <v>1</v>
          </cell>
          <cell r="M98">
            <v>4</v>
          </cell>
          <cell r="O98">
            <v>0</v>
          </cell>
          <cell r="P98">
            <v>0</v>
          </cell>
          <cell r="Q98">
            <v>0</v>
          </cell>
          <cell r="S98">
            <v>7</v>
          </cell>
        </row>
        <row r="99">
          <cell r="G99" t="str">
            <v>105437-P.S.R. CHALINGA</v>
          </cell>
          <cell r="I99">
            <v>0</v>
          </cell>
          <cell r="J99">
            <v>1</v>
          </cell>
          <cell r="K99">
            <v>0</v>
          </cell>
          <cell r="L99">
            <v>0</v>
          </cell>
          <cell r="M99">
            <v>2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3</v>
          </cell>
        </row>
        <row r="100">
          <cell r="G100" t="str">
            <v>105439-P.S.R. CERRO BLANCO</v>
          </cell>
          <cell r="H100">
            <v>2</v>
          </cell>
          <cell r="I100">
            <v>4</v>
          </cell>
          <cell r="J100">
            <v>2</v>
          </cell>
          <cell r="K100">
            <v>2</v>
          </cell>
          <cell r="L100">
            <v>3</v>
          </cell>
          <cell r="M100">
            <v>5</v>
          </cell>
          <cell r="N100">
            <v>4</v>
          </cell>
          <cell r="O100">
            <v>0</v>
          </cell>
          <cell r="P100">
            <v>1</v>
          </cell>
          <cell r="Q100">
            <v>0</v>
          </cell>
          <cell r="S100">
            <v>23</v>
          </cell>
        </row>
        <row r="101">
          <cell r="G101" t="str">
            <v>105507-P.S.R. HUAMALATA</v>
          </cell>
          <cell r="H101">
            <v>6</v>
          </cell>
          <cell r="I101">
            <v>6</v>
          </cell>
          <cell r="J101">
            <v>3</v>
          </cell>
          <cell r="K101">
            <v>4</v>
          </cell>
          <cell r="L101">
            <v>5</v>
          </cell>
          <cell r="M101">
            <v>8</v>
          </cell>
          <cell r="N101">
            <v>1</v>
          </cell>
          <cell r="O101">
            <v>4</v>
          </cell>
          <cell r="P101">
            <v>8</v>
          </cell>
          <cell r="Q101">
            <v>0</v>
          </cell>
          <cell r="R101">
            <v>10</v>
          </cell>
          <cell r="S101">
            <v>55</v>
          </cell>
        </row>
        <row r="102">
          <cell r="G102" t="str">
            <v>105510-P.S.R. RECOLETA</v>
          </cell>
          <cell r="H102">
            <v>0</v>
          </cell>
          <cell r="I102">
            <v>2</v>
          </cell>
          <cell r="J102">
            <v>2</v>
          </cell>
          <cell r="K102">
            <v>1</v>
          </cell>
          <cell r="L102">
            <v>3</v>
          </cell>
          <cell r="M102">
            <v>35</v>
          </cell>
          <cell r="N102">
            <v>12</v>
          </cell>
          <cell r="O102">
            <v>0</v>
          </cell>
          <cell r="P102">
            <v>14</v>
          </cell>
          <cell r="Q102">
            <v>0</v>
          </cell>
          <cell r="R102">
            <v>2</v>
          </cell>
          <cell r="S102">
            <v>71</v>
          </cell>
        </row>
        <row r="103">
          <cell r="G103" t="str">
            <v>105722-CECOF SAN JOSE DE LA DEHESA</v>
          </cell>
          <cell r="H103">
            <v>5</v>
          </cell>
          <cell r="I103">
            <v>22</v>
          </cell>
          <cell r="J103">
            <v>21</v>
          </cell>
          <cell r="K103">
            <v>12</v>
          </cell>
          <cell r="L103">
            <v>14</v>
          </cell>
          <cell r="M103">
            <v>40</v>
          </cell>
          <cell r="N103">
            <v>14</v>
          </cell>
          <cell r="O103">
            <v>22</v>
          </cell>
          <cell r="P103">
            <v>6</v>
          </cell>
          <cell r="Q103">
            <v>34</v>
          </cell>
          <cell r="R103">
            <v>7</v>
          </cell>
          <cell r="S103">
            <v>197</v>
          </cell>
        </row>
        <row r="104">
          <cell r="G104" t="str">
            <v>105723-CECOF LIMARI</v>
          </cell>
          <cell r="H104">
            <v>3</v>
          </cell>
          <cell r="I104">
            <v>6</v>
          </cell>
          <cell r="J104">
            <v>22</v>
          </cell>
          <cell r="K104">
            <v>2</v>
          </cell>
          <cell r="L104">
            <v>0</v>
          </cell>
          <cell r="M104">
            <v>9</v>
          </cell>
          <cell r="N104">
            <v>21</v>
          </cell>
          <cell r="O104">
            <v>27</v>
          </cell>
          <cell r="P104">
            <v>13</v>
          </cell>
          <cell r="Q104">
            <v>10</v>
          </cell>
          <cell r="R104">
            <v>10</v>
          </cell>
          <cell r="S104">
            <v>123</v>
          </cell>
        </row>
        <row r="105">
          <cell r="G105" t="str">
            <v>200258-CECOF LOS COPIHUES</v>
          </cell>
          <cell r="Q105">
            <v>1</v>
          </cell>
          <cell r="R105">
            <v>0</v>
          </cell>
          <cell r="S105">
            <v>1</v>
          </cell>
        </row>
        <row r="106">
          <cell r="G106" t="str">
            <v>04302-COMBARBALÁ</v>
          </cell>
          <cell r="H106">
            <v>5</v>
          </cell>
          <cell r="I106">
            <v>13</v>
          </cell>
          <cell r="J106">
            <v>17</v>
          </cell>
          <cell r="K106">
            <v>20</v>
          </cell>
          <cell r="L106">
            <v>34</v>
          </cell>
          <cell r="M106">
            <v>52</v>
          </cell>
          <cell r="N106">
            <v>25</v>
          </cell>
          <cell r="O106">
            <v>18</v>
          </cell>
          <cell r="P106">
            <v>22</v>
          </cell>
          <cell r="Q106">
            <v>33</v>
          </cell>
          <cell r="R106">
            <v>11</v>
          </cell>
          <cell r="S106">
            <v>250</v>
          </cell>
        </row>
        <row r="107">
          <cell r="G107" t="str">
            <v>105105-HOSPITAL COMBARBALA</v>
          </cell>
          <cell r="H107">
            <v>4</v>
          </cell>
          <cell r="I107">
            <v>7</v>
          </cell>
          <cell r="J107">
            <v>11</v>
          </cell>
          <cell r="K107">
            <v>7</v>
          </cell>
          <cell r="L107">
            <v>6</v>
          </cell>
          <cell r="M107">
            <v>5</v>
          </cell>
          <cell r="N107">
            <v>9</v>
          </cell>
          <cell r="O107">
            <v>5</v>
          </cell>
          <cell r="P107">
            <v>5</v>
          </cell>
          <cell r="Q107">
            <v>9</v>
          </cell>
          <cell r="R107">
            <v>3</v>
          </cell>
          <cell r="S107">
            <v>71</v>
          </cell>
        </row>
        <row r="108">
          <cell r="G108" t="str">
            <v>105433-P.S.R. SAN LORENZO</v>
          </cell>
          <cell r="I108">
            <v>0</v>
          </cell>
          <cell r="J108">
            <v>0</v>
          </cell>
          <cell r="L108">
            <v>0</v>
          </cell>
          <cell r="M108">
            <v>2</v>
          </cell>
          <cell r="N108">
            <v>0</v>
          </cell>
          <cell r="O108">
            <v>1</v>
          </cell>
          <cell r="P108">
            <v>0</v>
          </cell>
          <cell r="Q108">
            <v>2</v>
          </cell>
          <cell r="R108">
            <v>0</v>
          </cell>
          <cell r="S108">
            <v>5</v>
          </cell>
        </row>
        <row r="109">
          <cell r="G109" t="str">
            <v>105434-P.S.R. SAN MARCOS</v>
          </cell>
          <cell r="H109">
            <v>0</v>
          </cell>
          <cell r="I109">
            <v>0</v>
          </cell>
          <cell r="J109">
            <v>1</v>
          </cell>
          <cell r="K109">
            <v>5</v>
          </cell>
          <cell r="L109">
            <v>8</v>
          </cell>
          <cell r="M109">
            <v>18</v>
          </cell>
          <cell r="N109">
            <v>5</v>
          </cell>
          <cell r="O109">
            <v>4</v>
          </cell>
          <cell r="P109">
            <v>2</v>
          </cell>
          <cell r="Q109">
            <v>1</v>
          </cell>
          <cell r="R109">
            <v>2</v>
          </cell>
          <cell r="S109">
            <v>46</v>
          </cell>
        </row>
        <row r="110">
          <cell r="G110" t="str">
            <v>105441-P.S.R. MANQUEHUA</v>
          </cell>
          <cell r="H110">
            <v>1</v>
          </cell>
          <cell r="I110">
            <v>1</v>
          </cell>
          <cell r="J110">
            <v>0</v>
          </cell>
          <cell r="K110">
            <v>0</v>
          </cell>
          <cell r="L110">
            <v>1</v>
          </cell>
          <cell r="M110">
            <v>10</v>
          </cell>
          <cell r="N110">
            <v>0</v>
          </cell>
          <cell r="O110">
            <v>3</v>
          </cell>
          <cell r="P110">
            <v>1</v>
          </cell>
          <cell r="Q110">
            <v>4</v>
          </cell>
          <cell r="R110">
            <v>1</v>
          </cell>
          <cell r="S110">
            <v>22</v>
          </cell>
        </row>
        <row r="111">
          <cell r="G111" t="str">
            <v>105459-P.S.R. BARRANCAS                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1</v>
          </cell>
          <cell r="N111">
            <v>1</v>
          </cell>
          <cell r="O111">
            <v>1</v>
          </cell>
          <cell r="P111">
            <v>0</v>
          </cell>
          <cell r="Q111">
            <v>0</v>
          </cell>
          <cell r="R111">
            <v>1</v>
          </cell>
          <cell r="S111">
            <v>4</v>
          </cell>
        </row>
        <row r="112">
          <cell r="G112" t="str">
            <v>105460-P.S.R. COGOTI 18</v>
          </cell>
          <cell r="H112">
            <v>0</v>
          </cell>
          <cell r="I112">
            <v>0</v>
          </cell>
          <cell r="J112">
            <v>0</v>
          </cell>
          <cell r="K112">
            <v>1</v>
          </cell>
          <cell r="L112">
            <v>8</v>
          </cell>
          <cell r="M112">
            <v>0</v>
          </cell>
          <cell r="N112">
            <v>1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10</v>
          </cell>
        </row>
        <row r="113">
          <cell r="G113" t="str">
            <v>105461-P.S.R. EL HUACHO</v>
          </cell>
          <cell r="H113">
            <v>0</v>
          </cell>
          <cell r="I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Q113">
            <v>1</v>
          </cell>
          <cell r="S113">
            <v>1</v>
          </cell>
        </row>
        <row r="114">
          <cell r="G114" t="str">
            <v>105462-P.S.R. EL SAUCE</v>
          </cell>
          <cell r="H114">
            <v>0</v>
          </cell>
          <cell r="I114">
            <v>0</v>
          </cell>
          <cell r="J114">
            <v>0</v>
          </cell>
          <cell r="K114">
            <v>4</v>
          </cell>
          <cell r="L114">
            <v>2</v>
          </cell>
          <cell r="M114">
            <v>1</v>
          </cell>
          <cell r="N114">
            <v>1</v>
          </cell>
          <cell r="O114">
            <v>1</v>
          </cell>
          <cell r="P114">
            <v>0</v>
          </cell>
          <cell r="Q114">
            <v>0</v>
          </cell>
          <cell r="R114">
            <v>0</v>
          </cell>
          <cell r="S114">
            <v>9</v>
          </cell>
        </row>
        <row r="115">
          <cell r="G115" t="str">
            <v>105463-P.S.R. QUILITAPIA</v>
          </cell>
          <cell r="H115">
            <v>0</v>
          </cell>
          <cell r="I115">
            <v>3</v>
          </cell>
          <cell r="J115">
            <v>1</v>
          </cell>
          <cell r="K115">
            <v>0</v>
          </cell>
          <cell r="L115">
            <v>0</v>
          </cell>
          <cell r="M115">
            <v>4</v>
          </cell>
          <cell r="N115">
            <v>1</v>
          </cell>
          <cell r="O115">
            <v>2</v>
          </cell>
          <cell r="P115">
            <v>9</v>
          </cell>
          <cell r="Q115">
            <v>3</v>
          </cell>
          <cell r="R115">
            <v>0</v>
          </cell>
          <cell r="S115">
            <v>23</v>
          </cell>
        </row>
        <row r="116">
          <cell r="G116" t="str">
            <v>105464-P.S.R. LA LIGUA</v>
          </cell>
          <cell r="H116">
            <v>0</v>
          </cell>
          <cell r="I116">
            <v>1</v>
          </cell>
          <cell r="J116">
            <v>0</v>
          </cell>
          <cell r="K116">
            <v>1</v>
          </cell>
          <cell r="L116">
            <v>5</v>
          </cell>
          <cell r="M116">
            <v>4</v>
          </cell>
          <cell r="N116">
            <v>1</v>
          </cell>
          <cell r="O116">
            <v>0</v>
          </cell>
          <cell r="P116">
            <v>1</v>
          </cell>
          <cell r="Q116">
            <v>7</v>
          </cell>
          <cell r="R116">
            <v>0</v>
          </cell>
          <cell r="S116">
            <v>20</v>
          </cell>
        </row>
        <row r="117">
          <cell r="G117" t="str">
            <v>105465-P.S.R. RAMADILLA</v>
          </cell>
          <cell r="H117">
            <v>0</v>
          </cell>
          <cell r="I117">
            <v>0</v>
          </cell>
          <cell r="J117">
            <v>0</v>
          </cell>
          <cell r="K117">
            <v>1</v>
          </cell>
          <cell r="L117">
            <v>0</v>
          </cell>
          <cell r="M117">
            <v>5</v>
          </cell>
          <cell r="N117">
            <v>2</v>
          </cell>
          <cell r="O117">
            <v>0</v>
          </cell>
          <cell r="P117">
            <v>1</v>
          </cell>
          <cell r="Q117">
            <v>2</v>
          </cell>
          <cell r="R117">
            <v>2</v>
          </cell>
          <cell r="S117">
            <v>13</v>
          </cell>
        </row>
        <row r="118">
          <cell r="G118" t="str">
            <v>105466-P.S.R. VALLE HERMOSO</v>
          </cell>
          <cell r="H118">
            <v>0</v>
          </cell>
          <cell r="I118">
            <v>0</v>
          </cell>
          <cell r="K118">
            <v>1</v>
          </cell>
          <cell r="L118">
            <v>2</v>
          </cell>
          <cell r="N118">
            <v>3</v>
          </cell>
          <cell r="O118">
            <v>1</v>
          </cell>
          <cell r="P118">
            <v>0</v>
          </cell>
          <cell r="Q118">
            <v>0</v>
          </cell>
          <cell r="R118">
            <v>2</v>
          </cell>
          <cell r="S118">
            <v>9</v>
          </cell>
        </row>
        <row r="119">
          <cell r="G119" t="str">
            <v>105490-P.S.R. EL DURAZNO</v>
          </cell>
          <cell r="H119">
            <v>0</v>
          </cell>
          <cell r="I119">
            <v>1</v>
          </cell>
          <cell r="J119">
            <v>4</v>
          </cell>
          <cell r="K119">
            <v>0</v>
          </cell>
          <cell r="L119">
            <v>2</v>
          </cell>
          <cell r="M119">
            <v>2</v>
          </cell>
          <cell r="N119">
            <v>1</v>
          </cell>
          <cell r="O119">
            <v>0</v>
          </cell>
          <cell r="P119">
            <v>3</v>
          </cell>
          <cell r="Q119">
            <v>4</v>
          </cell>
          <cell r="S119">
            <v>17</v>
          </cell>
        </row>
        <row r="120">
          <cell r="G120" t="str">
            <v>04304-PUNITAQUI</v>
          </cell>
          <cell r="H120">
            <v>0</v>
          </cell>
          <cell r="I120">
            <v>0</v>
          </cell>
          <cell r="J120">
            <v>44</v>
          </cell>
          <cell r="K120">
            <v>0</v>
          </cell>
          <cell r="L120">
            <v>0</v>
          </cell>
          <cell r="M120">
            <v>78</v>
          </cell>
          <cell r="N120">
            <v>0</v>
          </cell>
          <cell r="O120">
            <v>117</v>
          </cell>
          <cell r="P120">
            <v>5</v>
          </cell>
          <cell r="Q120">
            <v>1</v>
          </cell>
          <cell r="R120">
            <v>0</v>
          </cell>
          <cell r="S120">
            <v>245</v>
          </cell>
        </row>
        <row r="121">
          <cell r="G121" t="str">
            <v>105308-CES. RURAL PUNITAQUI</v>
          </cell>
          <cell r="H121">
            <v>0</v>
          </cell>
          <cell r="I121">
            <v>0</v>
          </cell>
          <cell r="J121">
            <v>44</v>
          </cell>
          <cell r="K121">
            <v>0</v>
          </cell>
          <cell r="L121">
            <v>0</v>
          </cell>
          <cell r="M121">
            <v>78</v>
          </cell>
          <cell r="N121">
            <v>0</v>
          </cell>
          <cell r="O121">
            <v>117</v>
          </cell>
          <cell r="P121">
            <v>5</v>
          </cell>
          <cell r="Q121">
            <v>1</v>
          </cell>
          <cell r="R121">
            <v>0</v>
          </cell>
          <cell r="S121">
            <v>245</v>
          </cell>
        </row>
        <row r="122">
          <cell r="G122" t="str">
            <v>105440-P.S.R. DIVISADERO</v>
          </cell>
          <cell r="H122">
            <v>0</v>
          </cell>
          <cell r="I122">
            <v>0</v>
          </cell>
          <cell r="J122">
            <v>0</v>
          </cell>
          <cell r="L122">
            <v>0</v>
          </cell>
          <cell r="M122">
            <v>0</v>
          </cell>
          <cell r="O122">
            <v>0</v>
          </cell>
          <cell r="P122">
            <v>0</v>
          </cell>
          <cell r="S122">
            <v>0</v>
          </cell>
        </row>
        <row r="123">
          <cell r="G123" t="str">
            <v>105442-P.S.R. SAN PEDRO DE QUILES</v>
          </cell>
          <cell r="M123">
            <v>0</v>
          </cell>
          <cell r="S123">
            <v>0</v>
          </cell>
        </row>
        <row r="124">
          <cell r="G124" t="str">
            <v>105508-P.S.R. EL PARRAL DE QUILES  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P124">
            <v>0</v>
          </cell>
          <cell r="S124">
            <v>0</v>
          </cell>
        </row>
        <row r="125">
          <cell r="G125" t="str">
            <v>04304-MONTE PATRIA</v>
          </cell>
          <cell r="H125">
            <v>15</v>
          </cell>
          <cell r="I125">
            <v>34</v>
          </cell>
          <cell r="J125">
            <v>55</v>
          </cell>
          <cell r="K125">
            <v>51</v>
          </cell>
          <cell r="L125">
            <v>72</v>
          </cell>
          <cell r="M125">
            <v>236</v>
          </cell>
          <cell r="N125">
            <v>30</v>
          </cell>
          <cell r="O125">
            <v>94</v>
          </cell>
          <cell r="P125">
            <v>82</v>
          </cell>
          <cell r="Q125">
            <v>90</v>
          </cell>
          <cell r="R125">
            <v>84</v>
          </cell>
          <cell r="S125">
            <v>843</v>
          </cell>
        </row>
        <row r="126">
          <cell r="G126" t="str">
            <v>105307-CES. RURAL MONTE PATRIA</v>
          </cell>
          <cell r="H126">
            <v>0</v>
          </cell>
          <cell r="I126">
            <v>15</v>
          </cell>
          <cell r="J126">
            <v>8</v>
          </cell>
          <cell r="K126">
            <v>9</v>
          </cell>
          <cell r="L126">
            <v>20</v>
          </cell>
          <cell r="M126">
            <v>91</v>
          </cell>
          <cell r="N126">
            <v>9</v>
          </cell>
          <cell r="O126">
            <v>70</v>
          </cell>
          <cell r="P126">
            <v>44</v>
          </cell>
          <cell r="Q126">
            <v>7</v>
          </cell>
          <cell r="R126">
            <v>20</v>
          </cell>
          <cell r="S126">
            <v>293</v>
          </cell>
        </row>
        <row r="127">
          <cell r="G127" t="str">
            <v>105311-CES. RURAL CHAÑARAL ALTO</v>
          </cell>
          <cell r="H127">
            <v>2</v>
          </cell>
          <cell r="I127">
            <v>0</v>
          </cell>
          <cell r="J127">
            <v>15</v>
          </cell>
          <cell r="K127">
            <v>0</v>
          </cell>
          <cell r="L127">
            <v>6</v>
          </cell>
          <cell r="M127">
            <v>59</v>
          </cell>
          <cell r="N127">
            <v>6</v>
          </cell>
          <cell r="O127">
            <v>3</v>
          </cell>
          <cell r="P127">
            <v>14</v>
          </cell>
          <cell r="Q127">
            <v>26</v>
          </cell>
          <cell r="R127">
            <v>27</v>
          </cell>
          <cell r="S127">
            <v>158</v>
          </cell>
        </row>
        <row r="128">
          <cell r="G128" t="str">
            <v>105312-CES. RURAL CAREN</v>
          </cell>
          <cell r="H128">
            <v>0</v>
          </cell>
          <cell r="I128">
            <v>0</v>
          </cell>
          <cell r="J128">
            <v>0</v>
          </cell>
          <cell r="K128">
            <v>4</v>
          </cell>
          <cell r="L128">
            <v>13</v>
          </cell>
          <cell r="M128">
            <v>8</v>
          </cell>
          <cell r="N128">
            <v>1</v>
          </cell>
          <cell r="O128">
            <v>8</v>
          </cell>
          <cell r="P128">
            <v>10</v>
          </cell>
          <cell r="Q128">
            <v>3</v>
          </cell>
          <cell r="R128">
            <v>0</v>
          </cell>
          <cell r="S128">
            <v>47</v>
          </cell>
        </row>
        <row r="129">
          <cell r="G129" t="str">
            <v>105318-CES. RURAL EL PALQUI</v>
          </cell>
          <cell r="H129">
            <v>8</v>
          </cell>
          <cell r="I129">
            <v>12</v>
          </cell>
          <cell r="J129">
            <v>25</v>
          </cell>
          <cell r="K129">
            <v>8</v>
          </cell>
          <cell r="L129">
            <v>13</v>
          </cell>
          <cell r="M129">
            <v>57</v>
          </cell>
          <cell r="N129">
            <v>6</v>
          </cell>
          <cell r="O129">
            <v>4</v>
          </cell>
          <cell r="P129">
            <v>6</v>
          </cell>
          <cell r="Q129">
            <v>30</v>
          </cell>
          <cell r="R129">
            <v>24</v>
          </cell>
          <cell r="S129">
            <v>193</v>
          </cell>
        </row>
        <row r="130">
          <cell r="G130" t="str">
            <v>105425-P.S.R. CHILECITO</v>
          </cell>
          <cell r="H130">
            <v>3</v>
          </cell>
          <cell r="I130">
            <v>2</v>
          </cell>
          <cell r="J130">
            <v>0</v>
          </cell>
          <cell r="K130">
            <v>0</v>
          </cell>
          <cell r="L130">
            <v>0</v>
          </cell>
          <cell r="M130">
            <v>2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7</v>
          </cell>
        </row>
        <row r="131">
          <cell r="G131" t="str">
            <v>105427-P.S.R. HACIENDA VALDIVIA</v>
          </cell>
          <cell r="H131">
            <v>0</v>
          </cell>
          <cell r="I131">
            <v>3</v>
          </cell>
          <cell r="J131">
            <v>2</v>
          </cell>
          <cell r="K131">
            <v>4</v>
          </cell>
          <cell r="L131">
            <v>4</v>
          </cell>
          <cell r="M131">
            <v>2</v>
          </cell>
          <cell r="N131">
            <v>0</v>
          </cell>
          <cell r="O131">
            <v>2</v>
          </cell>
          <cell r="P131">
            <v>1</v>
          </cell>
          <cell r="Q131">
            <v>6</v>
          </cell>
          <cell r="R131">
            <v>3</v>
          </cell>
          <cell r="S131">
            <v>27</v>
          </cell>
        </row>
        <row r="132">
          <cell r="G132" t="str">
            <v>105428-P.S.R. HUATULAME</v>
          </cell>
          <cell r="I132">
            <v>0</v>
          </cell>
          <cell r="J132">
            <v>1</v>
          </cell>
          <cell r="K132">
            <v>1</v>
          </cell>
          <cell r="L132">
            <v>0</v>
          </cell>
          <cell r="M132">
            <v>0</v>
          </cell>
          <cell r="N132">
            <v>0</v>
          </cell>
          <cell r="P132">
            <v>0</v>
          </cell>
          <cell r="Q132">
            <v>0</v>
          </cell>
          <cell r="R132">
            <v>3</v>
          </cell>
          <cell r="S132">
            <v>5</v>
          </cell>
        </row>
        <row r="133">
          <cell r="G133" t="str">
            <v>105430-P.S.R. MIALQUI</v>
          </cell>
          <cell r="H133">
            <v>1</v>
          </cell>
          <cell r="I133">
            <v>0</v>
          </cell>
          <cell r="J133">
            <v>1</v>
          </cell>
          <cell r="L133">
            <v>3</v>
          </cell>
          <cell r="M133">
            <v>3</v>
          </cell>
          <cell r="N133">
            <v>3</v>
          </cell>
          <cell r="O133">
            <v>1</v>
          </cell>
          <cell r="P133">
            <v>0</v>
          </cell>
          <cell r="Q133">
            <v>1</v>
          </cell>
          <cell r="S133">
            <v>13</v>
          </cell>
        </row>
        <row r="134">
          <cell r="G134" t="str">
            <v>105431-P.S.R. PEDREGAL</v>
          </cell>
          <cell r="H134">
            <v>0</v>
          </cell>
          <cell r="I134">
            <v>1</v>
          </cell>
          <cell r="J134">
            <v>1</v>
          </cell>
          <cell r="K134">
            <v>7</v>
          </cell>
          <cell r="L134">
            <v>3</v>
          </cell>
          <cell r="M134">
            <v>5</v>
          </cell>
          <cell r="N134">
            <v>2</v>
          </cell>
          <cell r="O134">
            <v>4</v>
          </cell>
          <cell r="P134">
            <v>1</v>
          </cell>
          <cell r="Q134">
            <v>3</v>
          </cell>
          <cell r="R134">
            <v>4</v>
          </cell>
          <cell r="S134">
            <v>31</v>
          </cell>
        </row>
        <row r="135">
          <cell r="G135" t="str">
            <v>105432-P.S.R. RAPEL</v>
          </cell>
          <cell r="H135">
            <v>1</v>
          </cell>
          <cell r="I135">
            <v>0</v>
          </cell>
          <cell r="J135">
            <v>0</v>
          </cell>
          <cell r="K135">
            <v>16</v>
          </cell>
          <cell r="L135">
            <v>3</v>
          </cell>
          <cell r="M135">
            <v>8</v>
          </cell>
          <cell r="N135">
            <v>3</v>
          </cell>
          <cell r="O135">
            <v>0</v>
          </cell>
          <cell r="P135">
            <v>1</v>
          </cell>
          <cell r="Q135">
            <v>1</v>
          </cell>
          <cell r="R135">
            <v>2</v>
          </cell>
          <cell r="S135">
            <v>35</v>
          </cell>
        </row>
        <row r="136">
          <cell r="G136" t="str">
            <v>105435-P.S.R. TULAHUEN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3</v>
          </cell>
          <cell r="Q136">
            <v>12</v>
          </cell>
          <cell r="R136">
            <v>0</v>
          </cell>
          <cell r="S136">
            <v>15</v>
          </cell>
        </row>
        <row r="137">
          <cell r="G137" t="str">
            <v>105436-P.S.R. EL MAITEN</v>
          </cell>
          <cell r="H137">
            <v>0</v>
          </cell>
          <cell r="I137">
            <v>1</v>
          </cell>
          <cell r="J137">
            <v>2</v>
          </cell>
          <cell r="K137">
            <v>2</v>
          </cell>
          <cell r="L137">
            <v>2</v>
          </cell>
          <cell r="M137">
            <v>1</v>
          </cell>
          <cell r="N137">
            <v>0</v>
          </cell>
          <cell r="O137">
            <v>2</v>
          </cell>
          <cell r="P137">
            <v>2</v>
          </cell>
          <cell r="Q137">
            <v>1</v>
          </cell>
          <cell r="R137">
            <v>1</v>
          </cell>
          <cell r="S137">
            <v>14</v>
          </cell>
        </row>
        <row r="138">
          <cell r="G138" t="str">
            <v>105489-P.S.R. RAMADAS DE TULAHUEN</v>
          </cell>
          <cell r="K138">
            <v>0</v>
          </cell>
          <cell r="L138">
            <v>5</v>
          </cell>
          <cell r="S138">
            <v>5</v>
          </cell>
        </row>
        <row r="139">
          <cell r="G139" t="str">
            <v>04305-RIO HURTADO</v>
          </cell>
          <cell r="H139">
            <v>5</v>
          </cell>
          <cell r="I139">
            <v>3</v>
          </cell>
          <cell r="J139">
            <v>12</v>
          </cell>
          <cell r="K139">
            <v>11</v>
          </cell>
          <cell r="L139">
            <v>7</v>
          </cell>
          <cell r="M139">
            <v>13</v>
          </cell>
          <cell r="N139">
            <v>25</v>
          </cell>
          <cell r="O139">
            <v>11</v>
          </cell>
          <cell r="P139">
            <v>8</v>
          </cell>
          <cell r="Q139">
            <v>17</v>
          </cell>
          <cell r="R139">
            <v>11</v>
          </cell>
          <cell r="S139">
            <v>123</v>
          </cell>
        </row>
        <row r="140">
          <cell r="G140" t="str">
            <v>105310-CES. RURAL PICHASCA</v>
          </cell>
          <cell r="H140">
            <v>1</v>
          </cell>
          <cell r="J140">
            <v>2</v>
          </cell>
          <cell r="K140">
            <v>4</v>
          </cell>
          <cell r="L140">
            <v>0</v>
          </cell>
          <cell r="M140">
            <v>7</v>
          </cell>
          <cell r="N140">
            <v>11</v>
          </cell>
          <cell r="O140">
            <v>4</v>
          </cell>
          <cell r="P140">
            <v>1</v>
          </cell>
          <cell r="Q140">
            <v>3</v>
          </cell>
          <cell r="R140">
            <v>3</v>
          </cell>
          <cell r="S140">
            <v>36</v>
          </cell>
        </row>
        <row r="141">
          <cell r="G141" t="str">
            <v>105409-P.S.R. EL CHAÑAR</v>
          </cell>
          <cell r="H141">
            <v>2</v>
          </cell>
          <cell r="I141">
            <v>0</v>
          </cell>
          <cell r="K141">
            <v>2</v>
          </cell>
          <cell r="L141">
            <v>0</v>
          </cell>
          <cell r="M141">
            <v>0</v>
          </cell>
          <cell r="N141">
            <v>0</v>
          </cell>
          <cell r="O141">
            <v>1</v>
          </cell>
          <cell r="P141">
            <v>0</v>
          </cell>
          <cell r="Q141">
            <v>0</v>
          </cell>
          <cell r="R141">
            <v>0</v>
          </cell>
          <cell r="S141">
            <v>5</v>
          </cell>
        </row>
        <row r="142">
          <cell r="G142" t="str">
            <v>105410-P.S.R. HURTADO</v>
          </cell>
          <cell r="H142">
            <v>2</v>
          </cell>
          <cell r="I142">
            <v>0</v>
          </cell>
          <cell r="J142">
            <v>5</v>
          </cell>
          <cell r="K142">
            <v>1</v>
          </cell>
          <cell r="L142">
            <v>1</v>
          </cell>
          <cell r="M142">
            <v>2</v>
          </cell>
          <cell r="N142">
            <v>1</v>
          </cell>
          <cell r="O142">
            <v>3</v>
          </cell>
          <cell r="P142">
            <v>3</v>
          </cell>
          <cell r="Q142">
            <v>0</v>
          </cell>
          <cell r="R142">
            <v>1</v>
          </cell>
          <cell r="S142">
            <v>19</v>
          </cell>
        </row>
        <row r="143">
          <cell r="G143" t="str">
            <v>105411-P.S.R. LAS BREAS</v>
          </cell>
          <cell r="H143">
            <v>0</v>
          </cell>
          <cell r="I143">
            <v>0</v>
          </cell>
          <cell r="J143">
            <v>3</v>
          </cell>
          <cell r="L143">
            <v>0</v>
          </cell>
          <cell r="M143">
            <v>0</v>
          </cell>
          <cell r="N143">
            <v>3</v>
          </cell>
          <cell r="P143">
            <v>1</v>
          </cell>
          <cell r="R143">
            <v>0</v>
          </cell>
          <cell r="S143">
            <v>7</v>
          </cell>
        </row>
        <row r="144">
          <cell r="G144" t="str">
            <v>105413-P.S.R. SAMO ALTO</v>
          </cell>
          <cell r="J144">
            <v>1</v>
          </cell>
          <cell r="K144">
            <v>4</v>
          </cell>
          <cell r="L144">
            <v>3</v>
          </cell>
          <cell r="M144">
            <v>4</v>
          </cell>
          <cell r="N144">
            <v>0</v>
          </cell>
          <cell r="O144">
            <v>1</v>
          </cell>
          <cell r="P144">
            <v>3</v>
          </cell>
          <cell r="Q144">
            <v>2</v>
          </cell>
          <cell r="R144">
            <v>1</v>
          </cell>
          <cell r="S144">
            <v>19</v>
          </cell>
        </row>
        <row r="145">
          <cell r="G145" t="str">
            <v>105414-P.S.R. SERON</v>
          </cell>
          <cell r="H145">
            <v>0</v>
          </cell>
          <cell r="I145">
            <v>3</v>
          </cell>
          <cell r="J145">
            <v>1</v>
          </cell>
          <cell r="K145">
            <v>0</v>
          </cell>
          <cell r="L145">
            <v>1</v>
          </cell>
          <cell r="N145">
            <v>0</v>
          </cell>
          <cell r="O145">
            <v>2</v>
          </cell>
          <cell r="P145">
            <v>0</v>
          </cell>
          <cell r="Q145">
            <v>12</v>
          </cell>
          <cell r="R145">
            <v>6</v>
          </cell>
          <cell r="S145">
            <v>25</v>
          </cell>
        </row>
        <row r="146">
          <cell r="G146" t="str">
            <v>105503-P.S.R. TABAQUEROS</v>
          </cell>
          <cell r="H146">
            <v>0</v>
          </cell>
          <cell r="L146">
            <v>2</v>
          </cell>
          <cell r="M146">
            <v>0</v>
          </cell>
          <cell r="N146">
            <v>10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12</v>
          </cell>
        </row>
        <row r="147">
          <cell r="G147" t="str">
            <v>04105-PAIHUANO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21</v>
          </cell>
          <cell r="N147">
            <v>4</v>
          </cell>
          <cell r="O147">
            <v>29</v>
          </cell>
          <cell r="P147">
            <v>16</v>
          </cell>
          <cell r="Q147">
            <v>0</v>
          </cell>
          <cell r="R147">
            <v>2</v>
          </cell>
          <cell r="S147">
            <v>72</v>
          </cell>
        </row>
        <row r="148">
          <cell r="G148" t="str">
            <v>105306-CES. PAIHUANO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2</v>
          </cell>
          <cell r="O148">
            <v>23</v>
          </cell>
          <cell r="P148">
            <v>16</v>
          </cell>
          <cell r="Q148">
            <v>0</v>
          </cell>
          <cell r="R148">
            <v>2</v>
          </cell>
          <cell r="S148">
            <v>43</v>
          </cell>
        </row>
        <row r="149">
          <cell r="G149" t="str">
            <v>105476-P.S.R. MONTE GRANDE</v>
          </cell>
          <cell r="H149">
            <v>0</v>
          </cell>
          <cell r="J149">
            <v>0</v>
          </cell>
          <cell r="K149">
            <v>0</v>
          </cell>
          <cell r="M149">
            <v>6</v>
          </cell>
          <cell r="N149">
            <v>2</v>
          </cell>
          <cell r="O149">
            <v>3</v>
          </cell>
          <cell r="R149">
            <v>0</v>
          </cell>
          <cell r="S149">
            <v>11</v>
          </cell>
        </row>
      </sheetData>
      <sheetData sheetId="2">
        <row r="2">
          <cell r="G2" t="str">
            <v>Suma de Total</v>
          </cell>
          <cell r="H2" t="str">
            <v>Etiquetas de columna</v>
          </cell>
          <cell r="AB2" t="str">
            <v>Suma de Total</v>
          </cell>
          <cell r="AC2" t="str">
            <v>Etiquetas de columna</v>
          </cell>
        </row>
        <row r="3">
          <cell r="G3" t="str">
            <v>Etiquetas de fila</v>
          </cell>
          <cell r="H3">
            <v>1</v>
          </cell>
          <cell r="I3">
            <v>2</v>
          </cell>
          <cell r="J3">
            <v>3</v>
          </cell>
          <cell r="K3">
            <v>4</v>
          </cell>
          <cell r="L3">
            <v>5</v>
          </cell>
          <cell r="M3">
            <v>6</v>
          </cell>
          <cell r="N3">
            <v>7</v>
          </cell>
          <cell r="O3">
            <v>8</v>
          </cell>
          <cell r="P3">
            <v>9</v>
          </cell>
          <cell r="Q3">
            <v>10</v>
          </cell>
          <cell r="R3">
            <v>11</v>
          </cell>
          <cell r="S3" t="str">
            <v>Total general</v>
          </cell>
          <cell r="AB3" t="str">
            <v>Etiquetas de fila</v>
          </cell>
          <cell r="AC3">
            <v>1</v>
          </cell>
          <cell r="AD3">
            <v>2</v>
          </cell>
          <cell r="AE3">
            <v>3</v>
          </cell>
          <cell r="AF3">
            <v>4</v>
          </cell>
          <cell r="AG3">
            <v>5</v>
          </cell>
          <cell r="AH3">
            <v>6</v>
          </cell>
          <cell r="AI3">
            <v>7</v>
          </cell>
          <cell r="AJ3">
            <v>8</v>
          </cell>
          <cell r="AK3">
            <v>9</v>
          </cell>
          <cell r="AL3">
            <v>10</v>
          </cell>
          <cell r="AM3">
            <v>11</v>
          </cell>
          <cell r="AN3" t="str">
            <v>Total general</v>
          </cell>
        </row>
        <row r="4">
          <cell r="G4" t="str">
            <v>04101-LA SERENA</v>
          </cell>
          <cell r="H4">
            <v>6</v>
          </cell>
          <cell r="I4">
            <v>22</v>
          </cell>
          <cell r="J4">
            <v>28</v>
          </cell>
          <cell r="K4">
            <v>18</v>
          </cell>
          <cell r="L4">
            <v>7</v>
          </cell>
          <cell r="M4">
            <v>5</v>
          </cell>
          <cell r="N4">
            <v>17</v>
          </cell>
          <cell r="O4">
            <v>10</v>
          </cell>
          <cell r="P4">
            <v>7</v>
          </cell>
          <cell r="Q4">
            <v>13</v>
          </cell>
          <cell r="R4">
            <v>5</v>
          </cell>
          <cell r="S4">
            <v>138</v>
          </cell>
          <cell r="AB4" t="str">
            <v>04101-LA SERENA</v>
          </cell>
          <cell r="AC4">
            <v>0</v>
          </cell>
          <cell r="AD4">
            <v>5</v>
          </cell>
          <cell r="AE4">
            <v>2</v>
          </cell>
          <cell r="AF4">
            <v>6</v>
          </cell>
          <cell r="AG4">
            <v>3</v>
          </cell>
          <cell r="AH4">
            <v>24</v>
          </cell>
          <cell r="AI4">
            <v>5</v>
          </cell>
          <cell r="AJ4">
            <v>9</v>
          </cell>
          <cell r="AK4">
            <v>5</v>
          </cell>
          <cell r="AL4">
            <v>1</v>
          </cell>
          <cell r="AM4">
            <v>3</v>
          </cell>
          <cell r="AN4">
            <v>63</v>
          </cell>
        </row>
        <row r="5">
          <cell r="G5" t="str">
            <v>105300-CES. CARDENAL CARO</v>
          </cell>
          <cell r="H5">
            <v>0</v>
          </cell>
          <cell r="I5">
            <v>0</v>
          </cell>
          <cell r="J5">
            <v>0</v>
          </cell>
          <cell r="K5">
            <v>5</v>
          </cell>
          <cell r="L5">
            <v>0</v>
          </cell>
          <cell r="M5">
            <v>1</v>
          </cell>
          <cell r="N5">
            <v>1</v>
          </cell>
          <cell r="O5">
            <v>1</v>
          </cell>
          <cell r="P5">
            <v>1</v>
          </cell>
          <cell r="Q5">
            <v>0</v>
          </cell>
          <cell r="R5">
            <v>0</v>
          </cell>
          <cell r="S5">
            <v>9</v>
          </cell>
          <cell r="AB5" t="str">
            <v>105300-CES. CARDENAL CARO</v>
          </cell>
          <cell r="AC5">
            <v>0</v>
          </cell>
          <cell r="AD5">
            <v>0</v>
          </cell>
          <cell r="AE5">
            <v>1</v>
          </cell>
          <cell r="AF5">
            <v>5</v>
          </cell>
          <cell r="AG5">
            <v>1</v>
          </cell>
          <cell r="AH5">
            <v>0</v>
          </cell>
          <cell r="AI5">
            <v>2</v>
          </cell>
          <cell r="AJ5">
            <v>4</v>
          </cell>
          <cell r="AK5">
            <v>0</v>
          </cell>
          <cell r="AL5">
            <v>0</v>
          </cell>
          <cell r="AM5">
            <v>0</v>
          </cell>
          <cell r="AN5">
            <v>13</v>
          </cell>
        </row>
        <row r="6">
          <cell r="G6" t="str">
            <v>105301-CES. LAS COMPAÑIAS</v>
          </cell>
          <cell r="H6">
            <v>3</v>
          </cell>
          <cell r="I6">
            <v>7</v>
          </cell>
          <cell r="J6">
            <v>6</v>
          </cell>
          <cell r="K6">
            <v>4</v>
          </cell>
          <cell r="L6">
            <v>2</v>
          </cell>
          <cell r="M6">
            <v>3</v>
          </cell>
          <cell r="N6">
            <v>1</v>
          </cell>
          <cell r="O6">
            <v>1</v>
          </cell>
          <cell r="P6">
            <v>0</v>
          </cell>
          <cell r="Q6">
            <v>1</v>
          </cell>
          <cell r="R6">
            <v>0</v>
          </cell>
          <cell r="S6">
            <v>28</v>
          </cell>
          <cell r="AB6" t="str">
            <v>105301-CES. LAS COMPAÑIAS</v>
          </cell>
          <cell r="AC6">
            <v>0</v>
          </cell>
          <cell r="AD6">
            <v>3</v>
          </cell>
          <cell r="AE6">
            <v>0</v>
          </cell>
          <cell r="AF6">
            <v>0</v>
          </cell>
          <cell r="AG6">
            <v>2</v>
          </cell>
          <cell r="AH6">
            <v>4</v>
          </cell>
          <cell r="AI6">
            <v>3</v>
          </cell>
          <cell r="AJ6">
            <v>2</v>
          </cell>
          <cell r="AK6">
            <v>3</v>
          </cell>
          <cell r="AL6">
            <v>0</v>
          </cell>
          <cell r="AM6">
            <v>3</v>
          </cell>
          <cell r="AN6">
            <v>20</v>
          </cell>
        </row>
        <row r="7">
          <cell r="G7" t="str">
            <v>105302-CES. PEDRO AGUIRRE C.</v>
          </cell>
          <cell r="H7">
            <v>0</v>
          </cell>
          <cell r="I7">
            <v>3</v>
          </cell>
          <cell r="J7">
            <v>4</v>
          </cell>
          <cell r="K7">
            <v>2</v>
          </cell>
          <cell r="L7">
            <v>1</v>
          </cell>
          <cell r="M7">
            <v>0</v>
          </cell>
          <cell r="N7">
            <v>0</v>
          </cell>
          <cell r="O7">
            <v>2</v>
          </cell>
          <cell r="P7">
            <v>0</v>
          </cell>
          <cell r="Q7">
            <v>1</v>
          </cell>
          <cell r="R7">
            <v>2</v>
          </cell>
          <cell r="S7">
            <v>15</v>
          </cell>
          <cell r="AB7" t="str">
            <v>105302-CES. PEDRO AGUIRRE C.</v>
          </cell>
          <cell r="AC7">
            <v>0</v>
          </cell>
          <cell r="AD7">
            <v>0</v>
          </cell>
          <cell r="AE7">
            <v>0</v>
          </cell>
          <cell r="AF7">
            <v>1</v>
          </cell>
          <cell r="AG7">
            <v>0</v>
          </cell>
          <cell r="AH7">
            <v>3</v>
          </cell>
          <cell r="AI7">
            <v>0</v>
          </cell>
          <cell r="AJ7">
            <v>2</v>
          </cell>
          <cell r="AK7">
            <v>2</v>
          </cell>
          <cell r="AL7">
            <v>1</v>
          </cell>
          <cell r="AM7">
            <v>0</v>
          </cell>
          <cell r="AN7">
            <v>9</v>
          </cell>
        </row>
        <row r="8">
          <cell r="G8" t="str">
            <v>105313-CES. SCHAFFHAUSER</v>
          </cell>
          <cell r="I8">
            <v>8</v>
          </cell>
          <cell r="J8">
            <v>10</v>
          </cell>
          <cell r="K8">
            <v>3</v>
          </cell>
          <cell r="L8">
            <v>1</v>
          </cell>
          <cell r="M8">
            <v>1</v>
          </cell>
          <cell r="N8">
            <v>8</v>
          </cell>
          <cell r="O8">
            <v>1</v>
          </cell>
          <cell r="R8">
            <v>0</v>
          </cell>
          <cell r="S8">
            <v>32</v>
          </cell>
          <cell r="AB8" t="str">
            <v>105319-CES. CARDENAL R.S.H.</v>
          </cell>
          <cell r="AC8">
            <v>0</v>
          </cell>
          <cell r="AH8">
            <v>17</v>
          </cell>
          <cell r="AI8">
            <v>0</v>
          </cell>
          <cell r="AJ8">
            <v>0</v>
          </cell>
          <cell r="AK8">
            <v>0</v>
          </cell>
          <cell r="AN8">
            <v>17</v>
          </cell>
        </row>
        <row r="9">
          <cell r="G9" t="str">
            <v>105319-CES. CARDENAL R.S.H.</v>
          </cell>
          <cell r="H9">
            <v>0</v>
          </cell>
          <cell r="I9">
            <v>1</v>
          </cell>
          <cell r="J9">
            <v>1</v>
          </cell>
          <cell r="K9">
            <v>4</v>
          </cell>
          <cell r="L9">
            <v>2</v>
          </cell>
          <cell r="M9">
            <v>0</v>
          </cell>
          <cell r="N9">
            <v>7</v>
          </cell>
          <cell r="O9">
            <v>2</v>
          </cell>
          <cell r="P9">
            <v>4</v>
          </cell>
          <cell r="Q9">
            <v>4</v>
          </cell>
          <cell r="R9">
            <v>2</v>
          </cell>
          <cell r="S9">
            <v>27</v>
          </cell>
          <cell r="AB9" t="str">
            <v>105325-CESFAM JUAN PABLO II</v>
          </cell>
          <cell r="AD9">
            <v>2</v>
          </cell>
          <cell r="AE9">
            <v>0</v>
          </cell>
          <cell r="AJ9">
            <v>1</v>
          </cell>
          <cell r="AN9">
            <v>3</v>
          </cell>
        </row>
        <row r="10">
          <cell r="G10" t="str">
            <v>105325-CESFAM JUAN PABLO II</v>
          </cell>
          <cell r="I10">
            <v>0</v>
          </cell>
          <cell r="J10">
            <v>4</v>
          </cell>
          <cell r="M10">
            <v>0</v>
          </cell>
          <cell r="O10">
            <v>2</v>
          </cell>
          <cell r="P10">
            <v>2</v>
          </cell>
          <cell r="Q10">
            <v>3</v>
          </cell>
          <cell r="R10">
            <v>1</v>
          </cell>
          <cell r="S10">
            <v>12</v>
          </cell>
          <cell r="AB10" t="str">
            <v>105700-CECOF VILLA EL INDIO</v>
          </cell>
          <cell r="AC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N10">
            <v>0</v>
          </cell>
        </row>
        <row r="11">
          <cell r="G11" t="str">
            <v>105400-P.S.R. ALGARROBITO            </v>
          </cell>
          <cell r="H11">
            <v>0</v>
          </cell>
          <cell r="I11">
            <v>1</v>
          </cell>
          <cell r="J11">
            <v>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2</v>
          </cell>
          <cell r="S11">
            <v>6</v>
          </cell>
          <cell r="AB11" t="str">
            <v>105701-CECOF VILLA ALEMANIA</v>
          </cell>
          <cell r="AC11">
            <v>0</v>
          </cell>
          <cell r="AE11">
            <v>1</v>
          </cell>
          <cell r="AF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N11">
            <v>1</v>
          </cell>
        </row>
        <row r="12">
          <cell r="G12" t="str">
            <v>105401-P.S.R. LAS ROJAS</v>
          </cell>
          <cell r="I12">
            <v>0</v>
          </cell>
          <cell r="P12">
            <v>0</v>
          </cell>
          <cell r="S12">
            <v>0</v>
          </cell>
          <cell r="AB12" t="str">
            <v>04102-COQUIMBO</v>
          </cell>
          <cell r="AC12">
            <v>0</v>
          </cell>
          <cell r="AD12">
            <v>2</v>
          </cell>
          <cell r="AE12">
            <v>0</v>
          </cell>
          <cell r="AF12">
            <v>4</v>
          </cell>
          <cell r="AG12">
            <v>6</v>
          </cell>
          <cell r="AH12">
            <v>5</v>
          </cell>
          <cell r="AI12">
            <v>1</v>
          </cell>
          <cell r="AJ12">
            <v>2</v>
          </cell>
          <cell r="AK12">
            <v>0</v>
          </cell>
          <cell r="AL12">
            <v>3</v>
          </cell>
          <cell r="AM12">
            <v>1</v>
          </cell>
          <cell r="AN12">
            <v>24</v>
          </cell>
        </row>
        <row r="13">
          <cell r="G13" t="str">
            <v>105402-P.S.R. EL ROMERO</v>
          </cell>
          <cell r="H13">
            <v>0</v>
          </cell>
          <cell r="M13">
            <v>0</v>
          </cell>
          <cell r="S13">
            <v>0</v>
          </cell>
          <cell r="AB13" t="str">
            <v>105303-CES. SAN JUAN</v>
          </cell>
          <cell r="AC13">
            <v>0</v>
          </cell>
          <cell r="AD13">
            <v>0</v>
          </cell>
          <cell r="AG13">
            <v>0</v>
          </cell>
          <cell r="AI13">
            <v>1</v>
          </cell>
          <cell r="AJ13">
            <v>0</v>
          </cell>
          <cell r="AK13">
            <v>0</v>
          </cell>
          <cell r="AL13">
            <v>0</v>
          </cell>
          <cell r="AN13">
            <v>1</v>
          </cell>
        </row>
        <row r="14">
          <cell r="G14" t="str">
            <v>105499-P.S.R. LAMBERT</v>
          </cell>
          <cell r="H14">
            <v>0</v>
          </cell>
          <cell r="I14">
            <v>2</v>
          </cell>
          <cell r="N14">
            <v>0</v>
          </cell>
          <cell r="Q14">
            <v>0</v>
          </cell>
          <cell r="S14">
            <v>2</v>
          </cell>
          <cell r="AB14" t="str">
            <v>105304-CES. SANTA CECILIA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</row>
        <row r="15">
          <cell r="G15" t="str">
            <v>105700-CECOF VILLA EL INDIO</v>
          </cell>
          <cell r="H15">
            <v>2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N15">
            <v>0</v>
          </cell>
          <cell r="O15">
            <v>0</v>
          </cell>
          <cell r="P15">
            <v>0</v>
          </cell>
          <cell r="Q15">
            <v>2</v>
          </cell>
          <cell r="S15">
            <v>4</v>
          </cell>
          <cell r="AB15" t="str">
            <v>105305-CES. TIERRAS BLANCAS</v>
          </cell>
          <cell r="AC15">
            <v>0</v>
          </cell>
          <cell r="AD15">
            <v>1</v>
          </cell>
          <cell r="AE15">
            <v>0</v>
          </cell>
          <cell r="AF15">
            <v>0</v>
          </cell>
          <cell r="AG15">
            <v>2</v>
          </cell>
          <cell r="AH15">
            <v>4</v>
          </cell>
          <cell r="AI15">
            <v>0</v>
          </cell>
          <cell r="AJ15">
            <v>1</v>
          </cell>
          <cell r="AK15">
            <v>0</v>
          </cell>
          <cell r="AL15">
            <v>0</v>
          </cell>
          <cell r="AM15">
            <v>0</v>
          </cell>
          <cell r="AN15">
            <v>8</v>
          </cell>
        </row>
        <row r="16">
          <cell r="G16" t="str">
            <v>105701-CECOF VILLA ALEMANIA</v>
          </cell>
          <cell r="I16">
            <v>0</v>
          </cell>
          <cell r="J16">
            <v>0</v>
          </cell>
          <cell r="K16">
            <v>0</v>
          </cell>
          <cell r="N16">
            <v>0</v>
          </cell>
          <cell r="O16">
            <v>1</v>
          </cell>
          <cell r="S16">
            <v>1</v>
          </cell>
          <cell r="AB16" t="str">
            <v>105321-CES. RURAL  TONGOY</v>
          </cell>
          <cell r="AC16">
            <v>0</v>
          </cell>
          <cell r="AD16">
            <v>0</v>
          </cell>
          <cell r="AF16">
            <v>0</v>
          </cell>
          <cell r="AH16">
            <v>0</v>
          </cell>
          <cell r="AJ16">
            <v>0</v>
          </cell>
          <cell r="AK16">
            <v>0</v>
          </cell>
          <cell r="AL16">
            <v>1</v>
          </cell>
          <cell r="AN16">
            <v>1</v>
          </cell>
        </row>
        <row r="17">
          <cell r="G17" t="str">
            <v>105702-CECOF VILLA LAMBERT</v>
          </cell>
          <cell r="H17">
            <v>1</v>
          </cell>
          <cell r="I17">
            <v>0</v>
          </cell>
          <cell r="J17">
            <v>0</v>
          </cell>
          <cell r="L17">
            <v>1</v>
          </cell>
          <cell r="M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2</v>
          </cell>
          <cell r="AB17" t="str">
            <v>105323-CES. DR. SERGIO AGUILAR</v>
          </cell>
          <cell r="AD17">
            <v>1</v>
          </cell>
          <cell r="AE17">
            <v>0</v>
          </cell>
          <cell r="AF17">
            <v>4</v>
          </cell>
          <cell r="AG17">
            <v>4</v>
          </cell>
          <cell r="AH17">
            <v>1</v>
          </cell>
          <cell r="AI17">
            <v>0</v>
          </cell>
          <cell r="AJ17">
            <v>1</v>
          </cell>
          <cell r="AK17">
            <v>0</v>
          </cell>
          <cell r="AL17">
            <v>2</v>
          </cell>
          <cell r="AM17">
            <v>1</v>
          </cell>
          <cell r="AN17">
            <v>14</v>
          </cell>
        </row>
        <row r="18">
          <cell r="G18" t="str">
            <v>04102-COQUIMBO</v>
          </cell>
          <cell r="H18">
            <v>9</v>
          </cell>
          <cell r="I18">
            <v>12</v>
          </cell>
          <cell r="J18">
            <v>10</v>
          </cell>
          <cell r="K18">
            <v>23</v>
          </cell>
          <cell r="L18">
            <v>12</v>
          </cell>
          <cell r="M18">
            <v>12</v>
          </cell>
          <cell r="N18">
            <v>18</v>
          </cell>
          <cell r="O18">
            <v>20</v>
          </cell>
          <cell r="P18">
            <v>11</v>
          </cell>
          <cell r="Q18">
            <v>8</v>
          </cell>
          <cell r="R18">
            <v>4</v>
          </cell>
          <cell r="S18">
            <v>139</v>
          </cell>
          <cell r="AB18" t="str">
            <v>105404-P.S.R. EL TANGUE                         </v>
          </cell>
          <cell r="AI18">
            <v>0</v>
          </cell>
          <cell r="AL18">
            <v>0</v>
          </cell>
          <cell r="AN18">
            <v>0</v>
          </cell>
        </row>
        <row r="19">
          <cell r="G19" t="str">
            <v>105303-CES. SAN JUAN</v>
          </cell>
          <cell r="H19">
            <v>3</v>
          </cell>
          <cell r="I19">
            <v>4</v>
          </cell>
          <cell r="K19">
            <v>10</v>
          </cell>
          <cell r="N19">
            <v>5</v>
          </cell>
          <cell r="O19">
            <v>3</v>
          </cell>
          <cell r="P19">
            <v>4</v>
          </cell>
          <cell r="Q19">
            <v>0</v>
          </cell>
          <cell r="R19">
            <v>3</v>
          </cell>
          <cell r="S19">
            <v>32</v>
          </cell>
          <cell r="AB19" t="str">
            <v>105405-P.S.R. GUANAQUEROS</v>
          </cell>
          <cell r="AC19">
            <v>0</v>
          </cell>
          <cell r="AE19">
            <v>0</v>
          </cell>
          <cell r="AI19">
            <v>0</v>
          </cell>
          <cell r="AJ19">
            <v>0</v>
          </cell>
          <cell r="AM19">
            <v>0</v>
          </cell>
          <cell r="AN19">
            <v>0</v>
          </cell>
        </row>
        <row r="20">
          <cell r="G20" t="str">
            <v>105304-CES. SANTA CECILIA</v>
          </cell>
          <cell r="H20">
            <v>1</v>
          </cell>
          <cell r="I20">
            <v>0</v>
          </cell>
          <cell r="J20">
            <v>0</v>
          </cell>
          <cell r="K20">
            <v>2</v>
          </cell>
          <cell r="L20">
            <v>0</v>
          </cell>
          <cell r="M20">
            <v>1</v>
          </cell>
          <cell r="N20">
            <v>0</v>
          </cell>
          <cell r="O20">
            <v>9</v>
          </cell>
          <cell r="P20">
            <v>1</v>
          </cell>
          <cell r="Q20">
            <v>0</v>
          </cell>
          <cell r="R20">
            <v>0</v>
          </cell>
          <cell r="S20">
            <v>14</v>
          </cell>
          <cell r="AB20" t="str">
            <v>105406-P.S.R. PAN DE AZUCAR</v>
          </cell>
          <cell r="AC20">
            <v>0</v>
          </cell>
          <cell r="AF20">
            <v>0</v>
          </cell>
          <cell r="AG20">
            <v>0</v>
          </cell>
          <cell r="AJ20">
            <v>0</v>
          </cell>
          <cell r="AM20">
            <v>0</v>
          </cell>
          <cell r="AN20">
            <v>0</v>
          </cell>
        </row>
        <row r="21">
          <cell r="G21" t="str">
            <v>105305-CES. TIERRAS BLANCAS</v>
          </cell>
          <cell r="H21">
            <v>4</v>
          </cell>
          <cell r="I21">
            <v>5</v>
          </cell>
          <cell r="J21">
            <v>9</v>
          </cell>
          <cell r="K21">
            <v>4</v>
          </cell>
          <cell r="L21">
            <v>8</v>
          </cell>
          <cell r="M21">
            <v>7</v>
          </cell>
          <cell r="N21">
            <v>5</v>
          </cell>
          <cell r="O21">
            <v>5</v>
          </cell>
          <cell r="P21">
            <v>5</v>
          </cell>
          <cell r="Q21">
            <v>1</v>
          </cell>
          <cell r="R21">
            <v>1</v>
          </cell>
          <cell r="S21">
            <v>54</v>
          </cell>
          <cell r="AB21" t="str">
            <v>105407-P.S.R. TAMBILLOS</v>
          </cell>
          <cell r="AE21">
            <v>0</v>
          </cell>
          <cell r="AN21">
            <v>0</v>
          </cell>
        </row>
        <row r="22">
          <cell r="G22" t="str">
            <v>105321-CES. RURAL  TONGOY</v>
          </cell>
          <cell r="H22">
            <v>0</v>
          </cell>
          <cell r="I22">
            <v>0</v>
          </cell>
          <cell r="J22">
            <v>0</v>
          </cell>
          <cell r="K22">
            <v>1</v>
          </cell>
          <cell r="L22">
            <v>0</v>
          </cell>
          <cell r="M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3</v>
          </cell>
          <cell r="AB22" t="str">
            <v>105705-CECOF EL ALBA</v>
          </cell>
          <cell r="AC22">
            <v>0</v>
          </cell>
          <cell r="AH22">
            <v>0</v>
          </cell>
          <cell r="AK22">
            <v>0</v>
          </cell>
          <cell r="AN22">
            <v>0</v>
          </cell>
        </row>
        <row r="23">
          <cell r="G23" t="str">
            <v>105323-CES. DR. SERGIO AGUILAR</v>
          </cell>
          <cell r="H23">
            <v>1</v>
          </cell>
          <cell r="I23">
            <v>2</v>
          </cell>
          <cell r="J23">
            <v>1</v>
          </cell>
          <cell r="K23">
            <v>4</v>
          </cell>
          <cell r="L23">
            <v>3</v>
          </cell>
          <cell r="M23">
            <v>2</v>
          </cell>
          <cell r="N23">
            <v>6</v>
          </cell>
          <cell r="O23">
            <v>1</v>
          </cell>
          <cell r="P23">
            <v>1</v>
          </cell>
          <cell r="Q23">
            <v>3</v>
          </cell>
          <cell r="R23">
            <v>0</v>
          </cell>
          <cell r="S23">
            <v>24</v>
          </cell>
          <cell r="AB23" t="str">
            <v>04103-ANDACOLLO</v>
          </cell>
          <cell r="AC23">
            <v>0</v>
          </cell>
          <cell r="AD23">
            <v>0</v>
          </cell>
          <cell r="AE23">
            <v>1</v>
          </cell>
          <cell r="AF23">
            <v>0</v>
          </cell>
          <cell r="AG23">
            <v>2</v>
          </cell>
          <cell r="AH23">
            <v>0</v>
          </cell>
          <cell r="AI23">
            <v>0</v>
          </cell>
          <cell r="AJ23">
            <v>1</v>
          </cell>
          <cell r="AK23">
            <v>1</v>
          </cell>
          <cell r="AL23">
            <v>0</v>
          </cell>
          <cell r="AM23">
            <v>0</v>
          </cell>
          <cell r="AN23">
            <v>5</v>
          </cell>
        </row>
        <row r="24">
          <cell r="G24" t="str">
            <v>105404-P.S.R. EL TANGUE                         </v>
          </cell>
          <cell r="I24">
            <v>0</v>
          </cell>
          <cell r="J24">
            <v>0</v>
          </cell>
          <cell r="K24">
            <v>1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Q24">
            <v>1</v>
          </cell>
          <cell r="S24">
            <v>2</v>
          </cell>
          <cell r="AB24" t="str">
            <v>105106-HOSPITAL ANDACOLLO</v>
          </cell>
          <cell r="AC24">
            <v>0</v>
          </cell>
          <cell r="AD24">
            <v>0</v>
          </cell>
          <cell r="AE24">
            <v>1</v>
          </cell>
          <cell r="AF24">
            <v>0</v>
          </cell>
          <cell r="AG24">
            <v>2</v>
          </cell>
          <cell r="AH24">
            <v>0</v>
          </cell>
          <cell r="AI24">
            <v>0</v>
          </cell>
          <cell r="AJ24">
            <v>1</v>
          </cell>
          <cell r="AK24">
            <v>1</v>
          </cell>
          <cell r="AL24">
            <v>0</v>
          </cell>
          <cell r="AM24">
            <v>0</v>
          </cell>
          <cell r="AN24">
            <v>5</v>
          </cell>
        </row>
        <row r="25">
          <cell r="G25" t="str">
            <v>105405-P.S.R. GUANAQUEROS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N25">
            <v>0</v>
          </cell>
          <cell r="O25">
            <v>0</v>
          </cell>
          <cell r="S25">
            <v>0</v>
          </cell>
          <cell r="AB25" t="str">
            <v>04104-LA HIGUERA</v>
          </cell>
          <cell r="AF25">
            <v>0</v>
          </cell>
          <cell r="AG25">
            <v>0</v>
          </cell>
          <cell r="AH25">
            <v>0</v>
          </cell>
          <cell r="AJ25">
            <v>0</v>
          </cell>
          <cell r="AN25">
            <v>0</v>
          </cell>
        </row>
        <row r="26">
          <cell r="G26" t="str">
            <v>105406-P.S.R. PAN DE AZUCAR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2</v>
          </cell>
          <cell r="O26">
            <v>0</v>
          </cell>
          <cell r="P26">
            <v>0</v>
          </cell>
          <cell r="Q26">
            <v>1</v>
          </cell>
          <cell r="R26">
            <v>0</v>
          </cell>
          <cell r="S26">
            <v>3</v>
          </cell>
          <cell r="AB26" t="str">
            <v>105505-P.S.R. LOS CHOROS</v>
          </cell>
          <cell r="AF26">
            <v>0</v>
          </cell>
          <cell r="AH26">
            <v>0</v>
          </cell>
          <cell r="AN26">
            <v>0</v>
          </cell>
        </row>
        <row r="27">
          <cell r="G27" t="str">
            <v>105407-P.S.R. TAMBILLOS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S27">
            <v>0</v>
          </cell>
          <cell r="AB27" t="str">
            <v>105506-P.S.R. EL TRAPICHE</v>
          </cell>
          <cell r="AJ27">
            <v>0</v>
          </cell>
          <cell r="AN27">
            <v>0</v>
          </cell>
        </row>
        <row r="28">
          <cell r="G28" t="str">
            <v>105705-CECOF EL ALBA</v>
          </cell>
          <cell r="H28">
            <v>0</v>
          </cell>
          <cell r="I28">
            <v>1</v>
          </cell>
          <cell r="J28">
            <v>0</v>
          </cell>
          <cell r="K28">
            <v>1</v>
          </cell>
          <cell r="L28">
            <v>1</v>
          </cell>
          <cell r="M28">
            <v>1</v>
          </cell>
          <cell r="N28">
            <v>0</v>
          </cell>
          <cell r="O28">
            <v>1</v>
          </cell>
          <cell r="P28">
            <v>0</v>
          </cell>
          <cell r="Q28">
            <v>2</v>
          </cell>
          <cell r="R28">
            <v>0</v>
          </cell>
          <cell r="S28">
            <v>7</v>
          </cell>
          <cell r="AB28" t="str">
            <v>105500-P.S.R. CALETA HORNOS        </v>
          </cell>
          <cell r="AG28">
            <v>0</v>
          </cell>
          <cell r="AN28">
            <v>0</v>
          </cell>
        </row>
        <row r="29">
          <cell r="G29" t="str">
            <v>04103-ANDACOLLO</v>
          </cell>
          <cell r="H29">
            <v>1</v>
          </cell>
          <cell r="I29">
            <v>0</v>
          </cell>
          <cell r="J29">
            <v>1</v>
          </cell>
          <cell r="K29">
            <v>0</v>
          </cell>
          <cell r="L29">
            <v>3</v>
          </cell>
          <cell r="M29">
            <v>2</v>
          </cell>
          <cell r="N29">
            <v>1</v>
          </cell>
          <cell r="O29">
            <v>2</v>
          </cell>
          <cell r="P29">
            <v>3</v>
          </cell>
          <cell r="Q29">
            <v>2</v>
          </cell>
          <cell r="R29">
            <v>0</v>
          </cell>
          <cell r="S29">
            <v>15</v>
          </cell>
          <cell r="AB29" t="str">
            <v>04105-PAIHUANO</v>
          </cell>
          <cell r="AH29">
            <v>0</v>
          </cell>
          <cell r="AI29">
            <v>0</v>
          </cell>
          <cell r="AK29">
            <v>0</v>
          </cell>
          <cell r="AL29">
            <v>0</v>
          </cell>
          <cell r="AN29">
            <v>0</v>
          </cell>
        </row>
        <row r="30">
          <cell r="G30" t="str">
            <v>105106-HOSPITAL ANDACOLLO</v>
          </cell>
          <cell r="H30">
            <v>1</v>
          </cell>
          <cell r="I30">
            <v>0</v>
          </cell>
          <cell r="J30">
            <v>1</v>
          </cell>
          <cell r="K30">
            <v>0</v>
          </cell>
          <cell r="L30">
            <v>3</v>
          </cell>
          <cell r="M30">
            <v>2</v>
          </cell>
          <cell r="N30">
            <v>1</v>
          </cell>
          <cell r="O30">
            <v>2</v>
          </cell>
          <cell r="P30">
            <v>3</v>
          </cell>
          <cell r="Q30">
            <v>2</v>
          </cell>
          <cell r="R30">
            <v>0</v>
          </cell>
          <cell r="S30">
            <v>15</v>
          </cell>
          <cell r="AB30" t="str">
            <v>105306-CES. PAIHUANO</v>
          </cell>
          <cell r="AH30">
            <v>0</v>
          </cell>
          <cell r="AI30">
            <v>0</v>
          </cell>
          <cell r="AK30">
            <v>0</v>
          </cell>
          <cell r="AL30">
            <v>0</v>
          </cell>
          <cell r="AN30">
            <v>0</v>
          </cell>
        </row>
        <row r="31">
          <cell r="G31" t="str">
            <v>04104-LA HIGUERA</v>
          </cell>
          <cell r="H31">
            <v>1</v>
          </cell>
          <cell r="I31">
            <v>0</v>
          </cell>
          <cell r="J31">
            <v>1</v>
          </cell>
          <cell r="K31">
            <v>0</v>
          </cell>
          <cell r="L31">
            <v>1</v>
          </cell>
          <cell r="M31">
            <v>1</v>
          </cell>
          <cell r="N31">
            <v>1</v>
          </cell>
          <cell r="O31">
            <v>1</v>
          </cell>
          <cell r="P31">
            <v>1</v>
          </cell>
          <cell r="S31">
            <v>7</v>
          </cell>
          <cell r="AB31" t="str">
            <v>04106-VICUÑA</v>
          </cell>
          <cell r="AC31">
            <v>0</v>
          </cell>
          <cell r="AD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</row>
        <row r="32">
          <cell r="G32" t="str">
            <v>105505-P.S.R. LOS CHOROS</v>
          </cell>
          <cell r="I32">
            <v>0</v>
          </cell>
          <cell r="J32">
            <v>0</v>
          </cell>
          <cell r="L32">
            <v>0</v>
          </cell>
          <cell r="O32">
            <v>0</v>
          </cell>
          <cell r="S32">
            <v>0</v>
          </cell>
          <cell r="AB32" t="str">
            <v>105107-HOSPITAL VICUÑA</v>
          </cell>
          <cell r="AC32">
            <v>0</v>
          </cell>
          <cell r="AD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</row>
        <row r="33">
          <cell r="G33" t="str">
            <v>105506-P.S.R. EL TRAPICHE</v>
          </cell>
          <cell r="I33">
            <v>0</v>
          </cell>
          <cell r="J33">
            <v>0</v>
          </cell>
          <cell r="K33">
            <v>0</v>
          </cell>
          <cell r="L33">
            <v>1</v>
          </cell>
          <cell r="M33">
            <v>0</v>
          </cell>
          <cell r="N33">
            <v>1</v>
          </cell>
          <cell r="S33">
            <v>2</v>
          </cell>
          <cell r="AB33" t="str">
            <v>105467-P.S.R. DIAGUITAS</v>
          </cell>
          <cell r="AD33">
            <v>0</v>
          </cell>
          <cell r="AN33">
            <v>0</v>
          </cell>
        </row>
        <row r="34">
          <cell r="G34" t="str">
            <v>105314-CES. LA HIGUERA</v>
          </cell>
          <cell r="H34">
            <v>1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1</v>
          </cell>
          <cell r="O34">
            <v>1</v>
          </cell>
          <cell r="S34">
            <v>3</v>
          </cell>
          <cell r="AB34" t="str">
            <v>04201-ILLAPEL</v>
          </cell>
          <cell r="AC34">
            <v>0</v>
          </cell>
          <cell r="AD34">
            <v>3</v>
          </cell>
          <cell r="AE34">
            <v>0</v>
          </cell>
          <cell r="AF34">
            <v>0</v>
          </cell>
          <cell r="AG34">
            <v>0</v>
          </cell>
          <cell r="AH34">
            <v>1</v>
          </cell>
          <cell r="AI34">
            <v>0</v>
          </cell>
          <cell r="AJ34">
            <v>0</v>
          </cell>
          <cell r="AK34">
            <v>1</v>
          </cell>
          <cell r="AL34">
            <v>1</v>
          </cell>
          <cell r="AM34">
            <v>0</v>
          </cell>
          <cell r="AN34">
            <v>6</v>
          </cell>
        </row>
        <row r="35">
          <cell r="G35" t="str">
            <v>105500-P.S.R. CALETA HORNOS        </v>
          </cell>
          <cell r="J35">
            <v>1</v>
          </cell>
          <cell r="M35">
            <v>0</v>
          </cell>
          <cell r="N35">
            <v>0</v>
          </cell>
          <cell r="O35">
            <v>0</v>
          </cell>
          <cell r="P35">
            <v>1</v>
          </cell>
          <cell r="S35">
            <v>2</v>
          </cell>
          <cell r="AB35" t="str">
            <v>105103-HOSPITAL ILLAPEL</v>
          </cell>
          <cell r="AD35">
            <v>3</v>
          </cell>
          <cell r="AE35">
            <v>0</v>
          </cell>
          <cell r="AF35">
            <v>0</v>
          </cell>
          <cell r="AG35">
            <v>0</v>
          </cell>
          <cell r="AH35">
            <v>1</v>
          </cell>
          <cell r="AI35">
            <v>0</v>
          </cell>
          <cell r="AJ35">
            <v>0</v>
          </cell>
          <cell r="AK35">
            <v>1</v>
          </cell>
          <cell r="AL35">
            <v>1</v>
          </cell>
          <cell r="AM35">
            <v>0</v>
          </cell>
          <cell r="AN35">
            <v>6</v>
          </cell>
        </row>
        <row r="36">
          <cell r="G36" t="str">
            <v>04105-PAIHUANO</v>
          </cell>
          <cell r="M36">
            <v>0</v>
          </cell>
          <cell r="N36">
            <v>1</v>
          </cell>
          <cell r="O36">
            <v>0</v>
          </cell>
          <cell r="P36">
            <v>0</v>
          </cell>
          <cell r="Q36">
            <v>1</v>
          </cell>
          <cell r="S36">
            <v>2</v>
          </cell>
          <cell r="AB36" t="str">
            <v>105326-CESFAM SAN RAFAEL</v>
          </cell>
          <cell r="AC36">
            <v>0</v>
          </cell>
          <cell r="AG36">
            <v>0</v>
          </cell>
          <cell r="AK36">
            <v>0</v>
          </cell>
          <cell r="AN36">
            <v>0</v>
          </cell>
        </row>
        <row r="37">
          <cell r="G37" t="str">
            <v>105306-CES. PAIHUANO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1</v>
          </cell>
          <cell r="S37">
            <v>1</v>
          </cell>
          <cell r="AB37" t="str">
            <v>105443-P.S.R. CARCAMO                   </v>
          </cell>
          <cell r="AD37">
            <v>0</v>
          </cell>
          <cell r="AE37">
            <v>0</v>
          </cell>
          <cell r="AG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</row>
        <row r="38">
          <cell r="G38" t="str">
            <v>105476-P.S.R. MONTE GRANDE</v>
          </cell>
          <cell r="M38">
            <v>0</v>
          </cell>
          <cell r="S38">
            <v>0</v>
          </cell>
          <cell r="AB38" t="str">
            <v>105444-P.S.R. HUINTIL</v>
          </cell>
          <cell r="AF38">
            <v>0</v>
          </cell>
          <cell r="AN38">
            <v>0</v>
          </cell>
        </row>
        <row r="39">
          <cell r="G39" t="str">
            <v>105477-P.S.R. PISCO ELQUI</v>
          </cell>
          <cell r="N39">
            <v>1</v>
          </cell>
          <cell r="O39">
            <v>0</v>
          </cell>
          <cell r="S39">
            <v>1</v>
          </cell>
          <cell r="AB39" t="str">
            <v>105445-P.S.R. LIMAHUIDA</v>
          </cell>
          <cell r="AE39">
            <v>0</v>
          </cell>
          <cell r="AI39">
            <v>0</v>
          </cell>
          <cell r="AJ39">
            <v>0</v>
          </cell>
          <cell r="AN39">
            <v>0</v>
          </cell>
        </row>
        <row r="40">
          <cell r="G40" t="str">
            <v>105475-P.S.R. HORCON</v>
          </cell>
          <cell r="O40">
            <v>0</v>
          </cell>
          <cell r="S40">
            <v>0</v>
          </cell>
          <cell r="AB40" t="str">
            <v>105449-P.S.R. TUNGA NORTE</v>
          </cell>
          <cell r="AE40">
            <v>0</v>
          </cell>
          <cell r="AF40">
            <v>0</v>
          </cell>
          <cell r="AN40">
            <v>0</v>
          </cell>
        </row>
        <row r="41">
          <cell r="G41" t="str">
            <v>04106-VICUÑA</v>
          </cell>
          <cell r="H41">
            <v>1</v>
          </cell>
          <cell r="I41">
            <v>0</v>
          </cell>
          <cell r="J41">
            <v>2</v>
          </cell>
          <cell r="K41">
            <v>3</v>
          </cell>
          <cell r="L41">
            <v>0</v>
          </cell>
          <cell r="M41">
            <v>3</v>
          </cell>
          <cell r="N41">
            <v>3</v>
          </cell>
          <cell r="O41">
            <v>4</v>
          </cell>
          <cell r="P41">
            <v>4</v>
          </cell>
          <cell r="Q41">
            <v>2</v>
          </cell>
          <cell r="R41">
            <v>0</v>
          </cell>
          <cell r="S41">
            <v>22</v>
          </cell>
          <cell r="AB41" t="str">
            <v>105485-P.S.R. PLAN DE HORNOS</v>
          </cell>
          <cell r="AD41">
            <v>0</v>
          </cell>
          <cell r="AN41">
            <v>0</v>
          </cell>
        </row>
        <row r="42">
          <cell r="G42" t="str">
            <v>105107-HOSPITAL VICUÑA</v>
          </cell>
          <cell r="H42">
            <v>1</v>
          </cell>
          <cell r="I42">
            <v>0</v>
          </cell>
          <cell r="J42">
            <v>2</v>
          </cell>
          <cell r="K42">
            <v>2</v>
          </cell>
          <cell r="L42">
            <v>0</v>
          </cell>
          <cell r="M42">
            <v>1</v>
          </cell>
          <cell r="N42">
            <v>0</v>
          </cell>
          <cell r="O42">
            <v>3</v>
          </cell>
          <cell r="P42">
            <v>4</v>
          </cell>
          <cell r="Q42">
            <v>2</v>
          </cell>
          <cell r="R42">
            <v>0</v>
          </cell>
          <cell r="S42">
            <v>15</v>
          </cell>
          <cell r="AB42" t="str">
            <v>105486-P.S.R. TUNGA SUR</v>
          </cell>
          <cell r="AC42">
            <v>0</v>
          </cell>
          <cell r="AN42">
            <v>0</v>
          </cell>
        </row>
        <row r="43">
          <cell r="G43" t="str">
            <v>105467-P.S.R. DIAGUITAS</v>
          </cell>
          <cell r="K43">
            <v>1</v>
          </cell>
          <cell r="M43">
            <v>0</v>
          </cell>
          <cell r="N43">
            <v>1</v>
          </cell>
          <cell r="S43">
            <v>2</v>
          </cell>
          <cell r="AB43" t="str">
            <v>105496-P.S.R. PINTACURA SUR</v>
          </cell>
          <cell r="AF43">
            <v>0</v>
          </cell>
          <cell r="AG43">
            <v>0</v>
          </cell>
          <cell r="AI43">
            <v>0</v>
          </cell>
          <cell r="AN43">
            <v>0</v>
          </cell>
        </row>
        <row r="44">
          <cell r="G44" t="str">
            <v>105468-P.S.R. EL MOLLE</v>
          </cell>
          <cell r="K44">
            <v>0</v>
          </cell>
          <cell r="L44">
            <v>0</v>
          </cell>
          <cell r="P44">
            <v>0</v>
          </cell>
          <cell r="S44">
            <v>0</v>
          </cell>
          <cell r="AB44" t="str">
            <v>04202-CANELA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5</v>
          </cell>
          <cell r="AK44">
            <v>0</v>
          </cell>
          <cell r="AL44">
            <v>0</v>
          </cell>
          <cell r="AM44">
            <v>0</v>
          </cell>
          <cell r="AN44">
            <v>5</v>
          </cell>
        </row>
        <row r="45">
          <cell r="G45" t="str">
            <v>105469-P.S.R. EL TAMBO</v>
          </cell>
          <cell r="M45">
            <v>1</v>
          </cell>
          <cell r="S45">
            <v>1</v>
          </cell>
          <cell r="AB45" t="str">
            <v>105309-CES. RURAL CANELA</v>
          </cell>
          <cell r="AE45">
            <v>0</v>
          </cell>
          <cell r="AH45">
            <v>0</v>
          </cell>
          <cell r="AI45">
            <v>0</v>
          </cell>
          <cell r="AJ45">
            <v>5</v>
          </cell>
          <cell r="AK45">
            <v>0</v>
          </cell>
          <cell r="AL45">
            <v>0</v>
          </cell>
          <cell r="AM45">
            <v>0</v>
          </cell>
          <cell r="AN45">
            <v>5</v>
          </cell>
        </row>
        <row r="46">
          <cell r="G46" t="str">
            <v>105471-P.S.R. PERALILLO</v>
          </cell>
          <cell r="H46">
            <v>0</v>
          </cell>
          <cell r="M46">
            <v>1</v>
          </cell>
          <cell r="N46">
            <v>1</v>
          </cell>
          <cell r="O46">
            <v>1</v>
          </cell>
          <cell r="R46">
            <v>0</v>
          </cell>
          <cell r="S46">
            <v>3</v>
          </cell>
          <cell r="AB46" t="str">
            <v>105450-P.S.R. MINCHA NORTE            </v>
          </cell>
          <cell r="AG46">
            <v>0</v>
          </cell>
          <cell r="AH46">
            <v>0</v>
          </cell>
          <cell r="AJ46">
            <v>0</v>
          </cell>
          <cell r="AL46">
            <v>0</v>
          </cell>
          <cell r="AN46">
            <v>0</v>
          </cell>
        </row>
        <row r="47">
          <cell r="G47" t="str">
            <v>105472-P.S.R. RIVADAVIA</v>
          </cell>
          <cell r="H47">
            <v>0</v>
          </cell>
          <cell r="K47">
            <v>0</v>
          </cell>
          <cell r="P47">
            <v>0</v>
          </cell>
          <cell r="R47">
            <v>0</v>
          </cell>
          <cell r="S47">
            <v>0</v>
          </cell>
          <cell r="AB47" t="str">
            <v>105451-P.S.R. AGUA FRIA</v>
          </cell>
          <cell r="AF47">
            <v>0</v>
          </cell>
          <cell r="AL47">
            <v>0</v>
          </cell>
          <cell r="AN47">
            <v>0</v>
          </cell>
        </row>
        <row r="48">
          <cell r="G48" t="str">
            <v>105473-P.S.R. TALCUNA</v>
          </cell>
          <cell r="O48">
            <v>0</v>
          </cell>
          <cell r="R48">
            <v>0</v>
          </cell>
          <cell r="S48">
            <v>0</v>
          </cell>
          <cell r="AB48" t="str">
            <v>105482-P.S.R. CANELA ALTA</v>
          </cell>
          <cell r="AC48">
            <v>0</v>
          </cell>
          <cell r="AD48">
            <v>0</v>
          </cell>
          <cell r="AN48">
            <v>0</v>
          </cell>
        </row>
        <row r="49">
          <cell r="G49" t="str">
            <v>105502-P.S.R. CALINGASTA</v>
          </cell>
          <cell r="H49">
            <v>0</v>
          </cell>
          <cell r="I49">
            <v>0</v>
          </cell>
          <cell r="L49">
            <v>0</v>
          </cell>
          <cell r="M49">
            <v>0</v>
          </cell>
          <cell r="N49">
            <v>1</v>
          </cell>
          <cell r="O49">
            <v>0</v>
          </cell>
          <cell r="S49">
            <v>1</v>
          </cell>
          <cell r="AB49" t="str">
            <v>105484-P.S.R. HUENTELAUQUEN</v>
          </cell>
          <cell r="AF49">
            <v>0</v>
          </cell>
          <cell r="AI49">
            <v>0</v>
          </cell>
          <cell r="AN49">
            <v>0</v>
          </cell>
        </row>
        <row r="50">
          <cell r="G50" t="str">
            <v>105509-P.S.R. GUALLIGUAICA</v>
          </cell>
          <cell r="P50">
            <v>0</v>
          </cell>
          <cell r="Q50">
            <v>0</v>
          </cell>
          <cell r="S50">
            <v>0</v>
          </cell>
          <cell r="AB50" t="str">
            <v>105488-P.S.R. ESPIRITU SANTO</v>
          </cell>
          <cell r="AE50">
            <v>0</v>
          </cell>
          <cell r="AN50">
            <v>0</v>
          </cell>
        </row>
        <row r="51">
          <cell r="G51" t="str">
            <v>04201-ILLAPEL</v>
          </cell>
          <cell r="H51">
            <v>5</v>
          </cell>
          <cell r="I51">
            <v>2</v>
          </cell>
          <cell r="J51">
            <v>1</v>
          </cell>
          <cell r="K51">
            <v>0</v>
          </cell>
          <cell r="L51">
            <v>3</v>
          </cell>
          <cell r="M51">
            <v>1</v>
          </cell>
          <cell r="N51">
            <v>3</v>
          </cell>
          <cell r="O51">
            <v>1</v>
          </cell>
          <cell r="P51">
            <v>2</v>
          </cell>
          <cell r="Q51">
            <v>0</v>
          </cell>
          <cell r="R51">
            <v>3</v>
          </cell>
          <cell r="S51">
            <v>21</v>
          </cell>
          <cell r="AB51" t="str">
            <v>105498-P.S.R. QUEBRADA DE LINARES</v>
          </cell>
          <cell r="AF51">
            <v>0</v>
          </cell>
          <cell r="AI51">
            <v>0</v>
          </cell>
          <cell r="AN51">
            <v>0</v>
          </cell>
        </row>
        <row r="52">
          <cell r="G52" t="str">
            <v>105103-HOSPITAL ILLAPEL</v>
          </cell>
          <cell r="I52">
            <v>1</v>
          </cell>
          <cell r="J52">
            <v>1</v>
          </cell>
          <cell r="K52">
            <v>0</v>
          </cell>
          <cell r="L52">
            <v>2</v>
          </cell>
          <cell r="M52">
            <v>0</v>
          </cell>
          <cell r="N52">
            <v>2</v>
          </cell>
          <cell r="O52">
            <v>0</v>
          </cell>
          <cell r="P52">
            <v>0</v>
          </cell>
          <cell r="Q52">
            <v>0</v>
          </cell>
          <cell r="R52">
            <v>2</v>
          </cell>
          <cell r="S52">
            <v>8</v>
          </cell>
          <cell r="AB52" t="str">
            <v>04203-LOS VILOS</v>
          </cell>
          <cell r="AC52">
            <v>0</v>
          </cell>
          <cell r="AD52">
            <v>2</v>
          </cell>
          <cell r="AE52">
            <v>0</v>
          </cell>
          <cell r="AF52">
            <v>0</v>
          </cell>
          <cell r="AG52">
            <v>0</v>
          </cell>
          <cell r="AH52">
            <v>2</v>
          </cell>
          <cell r="AI52">
            <v>1</v>
          </cell>
          <cell r="AJ52">
            <v>2</v>
          </cell>
          <cell r="AK52">
            <v>1</v>
          </cell>
          <cell r="AL52">
            <v>1</v>
          </cell>
          <cell r="AM52">
            <v>1</v>
          </cell>
          <cell r="AN52">
            <v>10</v>
          </cell>
        </row>
        <row r="53">
          <cell r="G53" t="str">
            <v>105326-CESFAM SAN RAFAEL</v>
          </cell>
          <cell r="H53">
            <v>2</v>
          </cell>
          <cell r="I53">
            <v>0</v>
          </cell>
          <cell r="L53">
            <v>1</v>
          </cell>
          <cell r="M53">
            <v>1</v>
          </cell>
          <cell r="N53">
            <v>1</v>
          </cell>
          <cell r="O53">
            <v>0</v>
          </cell>
          <cell r="P53">
            <v>1</v>
          </cell>
          <cell r="Q53">
            <v>0</v>
          </cell>
          <cell r="R53">
            <v>1</v>
          </cell>
          <cell r="S53">
            <v>7</v>
          </cell>
          <cell r="AB53" t="str">
            <v>105108-HOSPITAL LOS VILOS</v>
          </cell>
          <cell r="AC53">
            <v>0</v>
          </cell>
          <cell r="AD53">
            <v>2</v>
          </cell>
          <cell r="AE53">
            <v>0</v>
          </cell>
          <cell r="AF53">
            <v>0</v>
          </cell>
          <cell r="AG53">
            <v>0</v>
          </cell>
          <cell r="AH53">
            <v>2</v>
          </cell>
          <cell r="AI53">
            <v>1</v>
          </cell>
          <cell r="AJ53">
            <v>2</v>
          </cell>
          <cell r="AK53">
            <v>0</v>
          </cell>
          <cell r="AL53">
            <v>1</v>
          </cell>
          <cell r="AM53">
            <v>1</v>
          </cell>
          <cell r="AN53">
            <v>9</v>
          </cell>
        </row>
        <row r="54">
          <cell r="G54" t="str">
            <v>105443-P.S.R. CARCAMO                   </v>
          </cell>
          <cell r="N54">
            <v>0</v>
          </cell>
          <cell r="O54">
            <v>0</v>
          </cell>
          <cell r="P54">
            <v>0</v>
          </cell>
          <cell r="S54">
            <v>0</v>
          </cell>
          <cell r="AB54" t="str">
            <v>105478-P.S.R. CAIMANES                   </v>
          </cell>
          <cell r="AH54">
            <v>0</v>
          </cell>
          <cell r="AK54">
            <v>1</v>
          </cell>
          <cell r="AL54">
            <v>0</v>
          </cell>
          <cell r="AN54">
            <v>1</v>
          </cell>
        </row>
        <row r="55">
          <cell r="G55" t="str">
            <v>105445-P.S.R. LIMAHUIDA</v>
          </cell>
          <cell r="N55">
            <v>0</v>
          </cell>
          <cell r="O55">
            <v>0</v>
          </cell>
          <cell r="S55">
            <v>0</v>
          </cell>
          <cell r="AB55" t="str">
            <v>105479-P.S.R. GUANGUALI</v>
          </cell>
          <cell r="AG55">
            <v>0</v>
          </cell>
          <cell r="AI55">
            <v>0</v>
          </cell>
          <cell r="AN55">
            <v>0</v>
          </cell>
        </row>
        <row r="56">
          <cell r="G56" t="str">
            <v>105446-P.S.R. MATANCILLA</v>
          </cell>
          <cell r="N56">
            <v>0</v>
          </cell>
          <cell r="S56">
            <v>0</v>
          </cell>
          <cell r="AB56" t="str">
            <v>105480-P.S.R. QUILIMARI</v>
          </cell>
          <cell r="AD56">
            <v>0</v>
          </cell>
          <cell r="AL56">
            <v>0</v>
          </cell>
          <cell r="AN56">
            <v>0</v>
          </cell>
        </row>
        <row r="57">
          <cell r="G57" t="str">
            <v>105447-P.S.R. PERALILLO</v>
          </cell>
          <cell r="N57">
            <v>0</v>
          </cell>
          <cell r="S57">
            <v>0</v>
          </cell>
          <cell r="AB57" t="str">
            <v>105511-P.S.R. LOS CONDORES</v>
          </cell>
          <cell r="AL57">
            <v>0</v>
          </cell>
          <cell r="AN57">
            <v>0</v>
          </cell>
        </row>
        <row r="58">
          <cell r="G58" t="str">
            <v>105448-P.S.R. SANTA VIRGINIA</v>
          </cell>
          <cell r="O58">
            <v>0</v>
          </cell>
          <cell r="S58">
            <v>0</v>
          </cell>
          <cell r="AB58" t="str">
            <v>04204-SALAMANCA</v>
          </cell>
          <cell r="AC58">
            <v>2</v>
          </cell>
          <cell r="AD58">
            <v>3</v>
          </cell>
          <cell r="AE58">
            <v>0</v>
          </cell>
          <cell r="AF58">
            <v>1</v>
          </cell>
          <cell r="AG58">
            <v>0</v>
          </cell>
          <cell r="AH58">
            <v>6</v>
          </cell>
          <cell r="AI58">
            <v>2</v>
          </cell>
          <cell r="AJ58">
            <v>2</v>
          </cell>
          <cell r="AK58">
            <v>2</v>
          </cell>
          <cell r="AL58">
            <v>2</v>
          </cell>
          <cell r="AM58">
            <v>1</v>
          </cell>
          <cell r="AN58">
            <v>21</v>
          </cell>
        </row>
        <row r="59">
          <cell r="G59" t="str">
            <v>105449-P.S.R. TUNGA NORTE</v>
          </cell>
          <cell r="O59">
            <v>0</v>
          </cell>
          <cell r="P59">
            <v>0</v>
          </cell>
          <cell r="Q59">
            <v>0</v>
          </cell>
          <cell r="S59">
            <v>0</v>
          </cell>
          <cell r="AB59" t="str">
            <v>105104-HOSPITAL SALAMANCA</v>
          </cell>
          <cell r="AC59">
            <v>1</v>
          </cell>
          <cell r="AD59">
            <v>3</v>
          </cell>
          <cell r="AE59">
            <v>0</v>
          </cell>
          <cell r="AF59">
            <v>1</v>
          </cell>
          <cell r="AG59">
            <v>0</v>
          </cell>
          <cell r="AH59">
            <v>6</v>
          </cell>
          <cell r="AI59">
            <v>2</v>
          </cell>
          <cell r="AJ59">
            <v>2</v>
          </cell>
          <cell r="AK59">
            <v>2</v>
          </cell>
          <cell r="AL59">
            <v>2</v>
          </cell>
          <cell r="AM59">
            <v>0</v>
          </cell>
          <cell r="AN59">
            <v>19</v>
          </cell>
        </row>
        <row r="60">
          <cell r="G60" t="str">
            <v>105485-P.S.R. PLAN DE HORNOS</v>
          </cell>
          <cell r="H60">
            <v>2</v>
          </cell>
          <cell r="I60">
            <v>1</v>
          </cell>
          <cell r="J60">
            <v>0</v>
          </cell>
          <cell r="K60">
            <v>0</v>
          </cell>
          <cell r="L60">
            <v>0</v>
          </cell>
          <cell r="O60">
            <v>1</v>
          </cell>
          <cell r="S60">
            <v>4</v>
          </cell>
          <cell r="AB60" t="str">
            <v>105452-P.S.R. CUNCUMEN                 </v>
          </cell>
          <cell r="AC60">
            <v>0</v>
          </cell>
          <cell r="AD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L60">
            <v>0</v>
          </cell>
          <cell r="AN60">
            <v>0</v>
          </cell>
        </row>
        <row r="61">
          <cell r="G61" t="str">
            <v>105487-P.S.R. CAÑAS UNO</v>
          </cell>
          <cell r="H61">
            <v>1</v>
          </cell>
          <cell r="I61">
            <v>0</v>
          </cell>
          <cell r="J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1</v>
          </cell>
          <cell r="R61">
            <v>0</v>
          </cell>
          <cell r="S61">
            <v>2</v>
          </cell>
          <cell r="AB61" t="str">
            <v>105453-P.S.R. TRANQUILLA</v>
          </cell>
          <cell r="AI61">
            <v>0</v>
          </cell>
          <cell r="AN61">
            <v>0</v>
          </cell>
        </row>
        <row r="62">
          <cell r="G62" t="str">
            <v>105496-P.S.R. PINTACURA SUR</v>
          </cell>
          <cell r="H62">
            <v>0</v>
          </cell>
          <cell r="J62">
            <v>0</v>
          </cell>
          <cell r="P62">
            <v>0</v>
          </cell>
          <cell r="S62">
            <v>0</v>
          </cell>
          <cell r="AB62" t="str">
            <v>105454-P.S.R. CUNLAGUA</v>
          </cell>
          <cell r="AF62">
            <v>0</v>
          </cell>
          <cell r="AG62">
            <v>0</v>
          </cell>
          <cell r="AH62">
            <v>0</v>
          </cell>
          <cell r="AJ62">
            <v>0</v>
          </cell>
          <cell r="AN62">
            <v>0</v>
          </cell>
        </row>
        <row r="63">
          <cell r="G63" t="str">
            <v>04202-CANELA</v>
          </cell>
          <cell r="H63">
            <v>0</v>
          </cell>
          <cell r="I63">
            <v>1</v>
          </cell>
          <cell r="J63">
            <v>2</v>
          </cell>
          <cell r="K63">
            <v>1</v>
          </cell>
          <cell r="L63">
            <v>1</v>
          </cell>
          <cell r="M63">
            <v>2</v>
          </cell>
          <cell r="N63">
            <v>0</v>
          </cell>
          <cell r="O63">
            <v>3</v>
          </cell>
          <cell r="P63">
            <v>0</v>
          </cell>
          <cell r="Q63">
            <v>5</v>
          </cell>
          <cell r="R63">
            <v>1</v>
          </cell>
          <cell r="S63">
            <v>16</v>
          </cell>
          <cell r="AB63" t="str">
            <v>105455-P.S.R. CHILLEPIN</v>
          </cell>
          <cell r="AC63">
            <v>0</v>
          </cell>
          <cell r="AD63">
            <v>0</v>
          </cell>
          <cell r="AG63">
            <v>0</v>
          </cell>
          <cell r="AJ63">
            <v>0</v>
          </cell>
          <cell r="AN63">
            <v>0</v>
          </cell>
        </row>
        <row r="64">
          <cell r="G64" t="str">
            <v>105309-CES. RURAL CANELA</v>
          </cell>
          <cell r="H64">
            <v>0</v>
          </cell>
          <cell r="I64">
            <v>1</v>
          </cell>
          <cell r="J64">
            <v>2</v>
          </cell>
          <cell r="K64">
            <v>1</v>
          </cell>
          <cell r="L64">
            <v>0</v>
          </cell>
          <cell r="M64">
            <v>1</v>
          </cell>
          <cell r="N64">
            <v>0</v>
          </cell>
          <cell r="O64">
            <v>2</v>
          </cell>
          <cell r="P64">
            <v>0</v>
          </cell>
          <cell r="Q64">
            <v>4</v>
          </cell>
          <cell r="R64">
            <v>1</v>
          </cell>
          <cell r="S64">
            <v>12</v>
          </cell>
          <cell r="AB64" t="str">
            <v>105456-P.S.R. LLIMPO</v>
          </cell>
          <cell r="AE64">
            <v>0</v>
          </cell>
          <cell r="AI64">
            <v>0</v>
          </cell>
          <cell r="AM64">
            <v>0</v>
          </cell>
          <cell r="AN64">
            <v>0</v>
          </cell>
        </row>
        <row r="65">
          <cell r="G65" t="str">
            <v>105450-P.S.R. MINCHA NORTE            </v>
          </cell>
          <cell r="H65">
            <v>0</v>
          </cell>
          <cell r="I65">
            <v>0</v>
          </cell>
          <cell r="J65">
            <v>0</v>
          </cell>
          <cell r="M65">
            <v>0</v>
          </cell>
          <cell r="P65">
            <v>0</v>
          </cell>
          <cell r="Q65">
            <v>0</v>
          </cell>
          <cell r="S65">
            <v>0</v>
          </cell>
          <cell r="AB65" t="str">
            <v>105457-P.S.R. SAN AGUSTIN</v>
          </cell>
          <cell r="AC65">
            <v>1</v>
          </cell>
          <cell r="AN65">
            <v>1</v>
          </cell>
        </row>
        <row r="66">
          <cell r="G66" t="str">
            <v>105451-P.S.R. AGUA FRIA</v>
          </cell>
          <cell r="H66">
            <v>0</v>
          </cell>
          <cell r="I66">
            <v>0</v>
          </cell>
          <cell r="K66">
            <v>0</v>
          </cell>
          <cell r="Q66">
            <v>0</v>
          </cell>
          <cell r="S66">
            <v>0</v>
          </cell>
          <cell r="AB66" t="str">
            <v>105458-P.S.R. TAHUINCO</v>
          </cell>
          <cell r="AE66">
            <v>0</v>
          </cell>
          <cell r="AG66">
            <v>0</v>
          </cell>
          <cell r="AK66">
            <v>0</v>
          </cell>
          <cell r="AM66">
            <v>1</v>
          </cell>
          <cell r="AN66">
            <v>1</v>
          </cell>
        </row>
        <row r="67">
          <cell r="G67" t="str">
            <v>105482-P.S.R. CANELA ALTA</v>
          </cell>
          <cell r="H67">
            <v>0</v>
          </cell>
          <cell r="I67">
            <v>0</v>
          </cell>
          <cell r="J67">
            <v>0</v>
          </cell>
          <cell r="M67">
            <v>0</v>
          </cell>
          <cell r="Q67">
            <v>0</v>
          </cell>
          <cell r="S67">
            <v>0</v>
          </cell>
          <cell r="AB67" t="str">
            <v>105491-P.S.R. QUELEN BAJO</v>
          </cell>
          <cell r="AC67">
            <v>0</v>
          </cell>
          <cell r="AD67">
            <v>0</v>
          </cell>
          <cell r="AF67">
            <v>0</v>
          </cell>
          <cell r="AI67">
            <v>0</v>
          </cell>
          <cell r="AJ67">
            <v>0</v>
          </cell>
          <cell r="AN67">
            <v>0</v>
          </cell>
        </row>
        <row r="68">
          <cell r="G68" t="str">
            <v>105483-P.S.R. LOS RULOS</v>
          </cell>
          <cell r="H68">
            <v>0</v>
          </cell>
          <cell r="Q68">
            <v>1</v>
          </cell>
          <cell r="S68">
            <v>1</v>
          </cell>
          <cell r="AB68" t="str">
            <v>105492-P.S.R. CAMISA</v>
          </cell>
          <cell r="AI68">
            <v>0</v>
          </cell>
          <cell r="AM68">
            <v>0</v>
          </cell>
          <cell r="AN68">
            <v>0</v>
          </cell>
        </row>
        <row r="69">
          <cell r="G69" t="str">
            <v>105484-P.S.R. HUENTELAUQUEN</v>
          </cell>
          <cell r="I69">
            <v>0</v>
          </cell>
          <cell r="J69">
            <v>0</v>
          </cell>
          <cell r="K69">
            <v>0</v>
          </cell>
          <cell r="L69">
            <v>1</v>
          </cell>
          <cell r="M69">
            <v>0</v>
          </cell>
          <cell r="N69">
            <v>0</v>
          </cell>
          <cell r="Q69">
            <v>0</v>
          </cell>
          <cell r="S69">
            <v>1</v>
          </cell>
          <cell r="AB69" t="str">
            <v>105501-P.S.R. ARBOLEDA GRANDE</v>
          </cell>
          <cell r="AC69">
            <v>0</v>
          </cell>
          <cell r="AD69">
            <v>0</v>
          </cell>
          <cell r="AE69">
            <v>0</v>
          </cell>
          <cell r="AG69">
            <v>0</v>
          </cell>
          <cell r="AI69">
            <v>0</v>
          </cell>
          <cell r="AK69">
            <v>0</v>
          </cell>
          <cell r="AN69">
            <v>0</v>
          </cell>
        </row>
        <row r="70">
          <cell r="G70" t="str">
            <v>105488-P.S.R. ESPIRITU SANTO</v>
          </cell>
          <cell r="H70">
            <v>0</v>
          </cell>
          <cell r="I70">
            <v>0</v>
          </cell>
          <cell r="M70">
            <v>1</v>
          </cell>
          <cell r="S70">
            <v>1</v>
          </cell>
          <cell r="AB70" t="str">
            <v>04301-OVALLE</v>
          </cell>
          <cell r="AC70">
            <v>0</v>
          </cell>
          <cell r="AD70">
            <v>0</v>
          </cell>
          <cell r="AE70">
            <v>1</v>
          </cell>
          <cell r="AF70">
            <v>1</v>
          </cell>
          <cell r="AG70">
            <v>2</v>
          </cell>
          <cell r="AH70">
            <v>5</v>
          </cell>
          <cell r="AI70">
            <v>1</v>
          </cell>
          <cell r="AJ70">
            <v>1</v>
          </cell>
          <cell r="AK70">
            <v>1</v>
          </cell>
          <cell r="AL70">
            <v>0</v>
          </cell>
          <cell r="AM70">
            <v>0</v>
          </cell>
          <cell r="AN70">
            <v>12</v>
          </cell>
        </row>
        <row r="71">
          <cell r="G71" t="str">
            <v>105493-P.S.R. MINCHA SUR</v>
          </cell>
          <cell r="M71">
            <v>0</v>
          </cell>
          <cell r="O71">
            <v>1</v>
          </cell>
          <cell r="Q71">
            <v>0</v>
          </cell>
          <cell r="S71">
            <v>1</v>
          </cell>
          <cell r="AB71" t="str">
            <v>105315-CES. RURAL C. DE TAMAYA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L71">
            <v>0</v>
          </cell>
          <cell r="AM71">
            <v>0</v>
          </cell>
          <cell r="AN71">
            <v>0</v>
          </cell>
        </row>
        <row r="72">
          <cell r="G72" t="str">
            <v>105497-P.S.R. JABONERIA</v>
          </cell>
          <cell r="K72">
            <v>0</v>
          </cell>
          <cell r="S72">
            <v>0</v>
          </cell>
          <cell r="AB72" t="str">
            <v>105317-CES. JORGE JORDAN D.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M72">
            <v>0</v>
          </cell>
          <cell r="AN72">
            <v>0</v>
          </cell>
        </row>
        <row r="73">
          <cell r="G73" t="str">
            <v>105498-P.S.R. QUEBRADA DE LINARES</v>
          </cell>
          <cell r="M73">
            <v>0</v>
          </cell>
          <cell r="N73">
            <v>0</v>
          </cell>
          <cell r="R73">
            <v>0</v>
          </cell>
          <cell r="S73">
            <v>0</v>
          </cell>
          <cell r="AB73" t="str">
            <v>105322-CES. MARCOS MACUADA</v>
          </cell>
          <cell r="AC73">
            <v>0</v>
          </cell>
          <cell r="AD73">
            <v>0</v>
          </cell>
          <cell r="AE73">
            <v>0</v>
          </cell>
          <cell r="AF73">
            <v>1</v>
          </cell>
          <cell r="AH73">
            <v>2</v>
          </cell>
          <cell r="AI73">
            <v>1</v>
          </cell>
          <cell r="AJ73">
            <v>0</v>
          </cell>
          <cell r="AK73">
            <v>0</v>
          </cell>
          <cell r="AN73">
            <v>4</v>
          </cell>
        </row>
        <row r="74">
          <cell r="G74" t="str">
            <v>04203-LOS VILOS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1</v>
          </cell>
          <cell r="M74">
            <v>2</v>
          </cell>
          <cell r="N74">
            <v>0</v>
          </cell>
          <cell r="O74">
            <v>2</v>
          </cell>
          <cell r="P74">
            <v>0</v>
          </cell>
          <cell r="Q74">
            <v>0</v>
          </cell>
          <cell r="R74">
            <v>1</v>
          </cell>
          <cell r="S74">
            <v>6</v>
          </cell>
          <cell r="AB74" t="str">
            <v>105324-CES. SOTAQUI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J74">
            <v>0</v>
          </cell>
          <cell r="AK74">
            <v>0</v>
          </cell>
          <cell r="AM74">
            <v>0</v>
          </cell>
          <cell r="AN74">
            <v>0</v>
          </cell>
        </row>
        <row r="75">
          <cell r="G75" t="str">
            <v>105108-HOSPITAL LOS VILOS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1</v>
          </cell>
          <cell r="N75">
            <v>0</v>
          </cell>
          <cell r="O75">
            <v>2</v>
          </cell>
          <cell r="P75">
            <v>0</v>
          </cell>
          <cell r="Q75">
            <v>0</v>
          </cell>
          <cell r="R75">
            <v>1</v>
          </cell>
          <cell r="S75">
            <v>4</v>
          </cell>
          <cell r="AB75" t="str">
            <v>105415-P.S.R. BARRAZA</v>
          </cell>
          <cell r="AC75">
            <v>0</v>
          </cell>
          <cell r="AE75">
            <v>1</v>
          </cell>
          <cell r="AH75">
            <v>0</v>
          </cell>
          <cell r="AJ75">
            <v>0</v>
          </cell>
          <cell r="AK75">
            <v>0</v>
          </cell>
          <cell r="AM75">
            <v>0</v>
          </cell>
          <cell r="AN75">
            <v>1</v>
          </cell>
        </row>
        <row r="76">
          <cell r="G76" t="str">
            <v>105478-P.S.R. CAIMANES                   </v>
          </cell>
          <cell r="H76">
            <v>0</v>
          </cell>
          <cell r="I76">
            <v>0</v>
          </cell>
          <cell r="J76">
            <v>0</v>
          </cell>
          <cell r="L76">
            <v>0</v>
          </cell>
          <cell r="M76">
            <v>1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1</v>
          </cell>
          <cell r="AB76" t="str">
            <v>105416-P.S.R. CAMARICO                  </v>
          </cell>
          <cell r="AC76">
            <v>0</v>
          </cell>
          <cell r="AD76">
            <v>0</v>
          </cell>
          <cell r="AJ76">
            <v>0</v>
          </cell>
          <cell r="AK76">
            <v>0</v>
          </cell>
          <cell r="AN76">
            <v>0</v>
          </cell>
        </row>
        <row r="77">
          <cell r="G77" t="str">
            <v>105479-P.S.R. GUANGUALI</v>
          </cell>
          <cell r="H77">
            <v>0</v>
          </cell>
          <cell r="I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AB77" t="str">
            <v>105417-P.S.R. ALCONES BAJOS</v>
          </cell>
          <cell r="AC77">
            <v>0</v>
          </cell>
          <cell r="AD77">
            <v>0</v>
          </cell>
          <cell r="AG77">
            <v>1</v>
          </cell>
          <cell r="AI77">
            <v>0</v>
          </cell>
          <cell r="AJ77">
            <v>0</v>
          </cell>
          <cell r="AN77">
            <v>1</v>
          </cell>
        </row>
        <row r="78">
          <cell r="G78" t="str">
            <v>105480-P.S.R. QUILIMARI</v>
          </cell>
          <cell r="H78">
            <v>0</v>
          </cell>
          <cell r="I78">
            <v>0</v>
          </cell>
          <cell r="O78">
            <v>0</v>
          </cell>
          <cell r="Q78">
            <v>0</v>
          </cell>
          <cell r="S78">
            <v>0</v>
          </cell>
          <cell r="AB78" t="str">
            <v>105419-P.S.R. LAS SOSSAS</v>
          </cell>
          <cell r="AE78">
            <v>0</v>
          </cell>
          <cell r="AJ78">
            <v>0</v>
          </cell>
          <cell r="AK78">
            <v>0</v>
          </cell>
          <cell r="AN78">
            <v>0</v>
          </cell>
        </row>
        <row r="79">
          <cell r="G79" t="str">
            <v>105481-P.S.R. TILAMA</v>
          </cell>
          <cell r="H79">
            <v>0</v>
          </cell>
          <cell r="L79">
            <v>1</v>
          </cell>
          <cell r="P79">
            <v>0</v>
          </cell>
          <cell r="Q79">
            <v>0</v>
          </cell>
          <cell r="S79">
            <v>1</v>
          </cell>
          <cell r="AB79" t="str">
            <v>105420-P.S.R. LIMARI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1</v>
          </cell>
          <cell r="AI79">
            <v>0</v>
          </cell>
          <cell r="AJ79">
            <v>0</v>
          </cell>
          <cell r="AK79">
            <v>0</v>
          </cell>
          <cell r="AM79">
            <v>0</v>
          </cell>
          <cell r="AN79">
            <v>1</v>
          </cell>
        </row>
        <row r="80">
          <cell r="G80" t="str">
            <v>105511-P.S.R. LOS CONDORES</v>
          </cell>
          <cell r="P80">
            <v>0</v>
          </cell>
          <cell r="Q80">
            <v>0</v>
          </cell>
          <cell r="S80">
            <v>0</v>
          </cell>
          <cell r="AB80" t="str">
            <v>105422-P.S.R. HORNILLOS</v>
          </cell>
          <cell r="AK80">
            <v>0</v>
          </cell>
          <cell r="AN80">
            <v>0</v>
          </cell>
        </row>
        <row r="81">
          <cell r="G81" t="str">
            <v>04204-SALAMANCA</v>
          </cell>
          <cell r="H81">
            <v>3</v>
          </cell>
          <cell r="I81">
            <v>3</v>
          </cell>
          <cell r="J81">
            <v>1</v>
          </cell>
          <cell r="K81">
            <v>4</v>
          </cell>
          <cell r="L81">
            <v>6</v>
          </cell>
          <cell r="M81">
            <v>3</v>
          </cell>
          <cell r="N81">
            <v>5</v>
          </cell>
          <cell r="O81">
            <v>4</v>
          </cell>
          <cell r="P81">
            <v>5</v>
          </cell>
          <cell r="Q81">
            <v>2</v>
          </cell>
          <cell r="R81">
            <v>2</v>
          </cell>
          <cell r="S81">
            <v>38</v>
          </cell>
          <cell r="AB81" t="str">
            <v>105437-P.S.R. CHALINGA</v>
          </cell>
          <cell r="AF81">
            <v>0</v>
          </cell>
          <cell r="AJ81">
            <v>0</v>
          </cell>
          <cell r="AN81">
            <v>0</v>
          </cell>
        </row>
        <row r="82">
          <cell r="G82" t="str">
            <v>105104-HOSPITAL SALAMANCA</v>
          </cell>
          <cell r="H82">
            <v>2</v>
          </cell>
          <cell r="I82">
            <v>2</v>
          </cell>
          <cell r="J82">
            <v>0</v>
          </cell>
          <cell r="K82">
            <v>3</v>
          </cell>
          <cell r="L82">
            <v>3</v>
          </cell>
          <cell r="M82">
            <v>2</v>
          </cell>
          <cell r="N82">
            <v>2</v>
          </cell>
          <cell r="O82">
            <v>1</v>
          </cell>
          <cell r="P82">
            <v>3</v>
          </cell>
          <cell r="Q82">
            <v>0</v>
          </cell>
          <cell r="R82">
            <v>1</v>
          </cell>
          <cell r="S82">
            <v>19</v>
          </cell>
          <cell r="AB82" t="str">
            <v>105439-P.S.R. CERRO BLANCO</v>
          </cell>
          <cell r="AC82">
            <v>0</v>
          </cell>
          <cell r="AD82">
            <v>0</v>
          </cell>
          <cell r="AI82">
            <v>0</v>
          </cell>
          <cell r="AK82">
            <v>1</v>
          </cell>
          <cell r="AN82">
            <v>1</v>
          </cell>
        </row>
        <row r="83">
          <cell r="G83" t="str">
            <v>105452-P.S.R. CUNCUMEN                 </v>
          </cell>
          <cell r="H83">
            <v>1</v>
          </cell>
          <cell r="I83">
            <v>1</v>
          </cell>
          <cell r="J83">
            <v>1</v>
          </cell>
          <cell r="K83">
            <v>1</v>
          </cell>
          <cell r="L83">
            <v>2</v>
          </cell>
          <cell r="M83">
            <v>1</v>
          </cell>
          <cell r="N83">
            <v>2</v>
          </cell>
          <cell r="O83">
            <v>2</v>
          </cell>
          <cell r="P83">
            <v>2</v>
          </cell>
          <cell r="Q83">
            <v>1</v>
          </cell>
          <cell r="R83">
            <v>1</v>
          </cell>
          <cell r="S83">
            <v>15</v>
          </cell>
          <cell r="AB83" t="str">
            <v>105507-P.S.R. HUAMALATA</v>
          </cell>
          <cell r="AC83">
            <v>0</v>
          </cell>
          <cell r="AE83">
            <v>0</v>
          </cell>
          <cell r="AG83">
            <v>0</v>
          </cell>
          <cell r="AH83">
            <v>1</v>
          </cell>
          <cell r="AJ83">
            <v>1</v>
          </cell>
          <cell r="AM83">
            <v>0</v>
          </cell>
          <cell r="AN83">
            <v>2</v>
          </cell>
        </row>
        <row r="84">
          <cell r="G84" t="str">
            <v>105453-P.S.R. TRANQUILLA</v>
          </cell>
          <cell r="H84">
            <v>0</v>
          </cell>
          <cell r="I84">
            <v>0</v>
          </cell>
          <cell r="L84">
            <v>1</v>
          </cell>
          <cell r="O84">
            <v>0</v>
          </cell>
          <cell r="P84">
            <v>0</v>
          </cell>
          <cell r="Q84">
            <v>0</v>
          </cell>
          <cell r="S84">
            <v>1</v>
          </cell>
          <cell r="AB84" t="str">
            <v>105510-P.S.R. RECOLETA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1</v>
          </cell>
          <cell r="AH84">
            <v>1</v>
          </cell>
          <cell r="AI84">
            <v>0</v>
          </cell>
          <cell r="AJ84">
            <v>0</v>
          </cell>
          <cell r="AK84">
            <v>0</v>
          </cell>
          <cell r="AM84">
            <v>0</v>
          </cell>
          <cell r="AN84">
            <v>2</v>
          </cell>
        </row>
        <row r="85">
          <cell r="G85" t="str">
            <v>105454-P.S.R. CUNLAGUA</v>
          </cell>
          <cell r="L85">
            <v>0</v>
          </cell>
          <cell r="O85">
            <v>0</v>
          </cell>
          <cell r="P85">
            <v>0</v>
          </cell>
          <cell r="S85">
            <v>0</v>
          </cell>
          <cell r="AB85" t="str">
            <v>105722-CECOF SAN JOSE DE LA DEHESA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J85">
            <v>0</v>
          </cell>
          <cell r="AN85">
            <v>0</v>
          </cell>
        </row>
        <row r="86">
          <cell r="G86" t="str">
            <v>105455-P.S.R. CHILLEPIN</v>
          </cell>
          <cell r="H86">
            <v>0</v>
          </cell>
          <cell r="I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1</v>
          </cell>
          <cell r="Q86">
            <v>0</v>
          </cell>
          <cell r="R86">
            <v>0</v>
          </cell>
          <cell r="S86">
            <v>1</v>
          </cell>
          <cell r="AB86" t="str">
            <v>105723-CECOF LIMARI</v>
          </cell>
          <cell r="AC86">
            <v>0</v>
          </cell>
          <cell r="AD86">
            <v>0</v>
          </cell>
          <cell r="AG86">
            <v>0</v>
          </cell>
          <cell r="AM86">
            <v>0</v>
          </cell>
          <cell r="AN86">
            <v>0</v>
          </cell>
        </row>
        <row r="87">
          <cell r="G87" t="str">
            <v>105456-P.S.R. LLIMPO</v>
          </cell>
          <cell r="H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Q87">
            <v>0</v>
          </cell>
          <cell r="R87">
            <v>0</v>
          </cell>
          <cell r="S87">
            <v>0</v>
          </cell>
          <cell r="AB87" t="str">
            <v>04302-COMBARBALÁ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</row>
        <row r="88">
          <cell r="G88" t="str">
            <v>105457-P.S.R. SAN AGUSTIN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M88">
            <v>0</v>
          </cell>
          <cell r="N88">
            <v>0</v>
          </cell>
          <cell r="P88">
            <v>0</v>
          </cell>
          <cell r="S88">
            <v>0</v>
          </cell>
          <cell r="AB88" t="str">
            <v>105105-HOSPITAL COMBARBALA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</row>
        <row r="89">
          <cell r="G89" t="str">
            <v>105458-P.S.R. TAHUINCO</v>
          </cell>
          <cell r="I89">
            <v>0</v>
          </cell>
          <cell r="J89">
            <v>0</v>
          </cell>
          <cell r="L89">
            <v>0</v>
          </cell>
          <cell r="M89">
            <v>0</v>
          </cell>
          <cell r="N89">
            <v>0</v>
          </cell>
          <cell r="Q89">
            <v>0</v>
          </cell>
          <cell r="S89">
            <v>0</v>
          </cell>
          <cell r="AB89" t="str">
            <v>105434-P.S.R. SAN MARCOS</v>
          </cell>
          <cell r="AI89">
            <v>0</v>
          </cell>
          <cell r="AL89">
            <v>0</v>
          </cell>
          <cell r="AN89">
            <v>0</v>
          </cell>
        </row>
        <row r="90">
          <cell r="G90" t="str">
            <v>105491-P.S.R. QUELEN BAJO</v>
          </cell>
          <cell r="J90">
            <v>0</v>
          </cell>
          <cell r="M90">
            <v>0</v>
          </cell>
          <cell r="N90">
            <v>0</v>
          </cell>
          <cell r="O90">
            <v>0</v>
          </cell>
          <cell r="Q90">
            <v>1</v>
          </cell>
          <cell r="S90">
            <v>1</v>
          </cell>
          <cell r="AB90" t="str">
            <v>105441-P.S.R. MANQUEHUA</v>
          </cell>
          <cell r="AJ90">
            <v>0</v>
          </cell>
          <cell r="AK90">
            <v>0</v>
          </cell>
          <cell r="AN90">
            <v>0</v>
          </cell>
        </row>
        <row r="91">
          <cell r="G91" t="str">
            <v>105492-P.S.R. CAMISA</v>
          </cell>
          <cell r="K91">
            <v>0</v>
          </cell>
          <cell r="M91">
            <v>0</v>
          </cell>
          <cell r="O91">
            <v>0</v>
          </cell>
          <cell r="P91">
            <v>0</v>
          </cell>
          <cell r="Q91">
            <v>0</v>
          </cell>
          <cell r="S91">
            <v>0</v>
          </cell>
          <cell r="AB91" t="str">
            <v>105459-P.S.R. BARRANCAS                </v>
          </cell>
          <cell r="AC91">
            <v>0</v>
          </cell>
          <cell r="AN91">
            <v>0</v>
          </cell>
        </row>
        <row r="92">
          <cell r="G92" t="str">
            <v>105501-P.S.R. ARBOLEDA GRANDE</v>
          </cell>
          <cell r="H92">
            <v>0</v>
          </cell>
          <cell r="K92">
            <v>0</v>
          </cell>
          <cell r="L92">
            <v>0</v>
          </cell>
          <cell r="M92">
            <v>0</v>
          </cell>
          <cell r="N92">
            <v>1</v>
          </cell>
          <cell r="P92">
            <v>0</v>
          </cell>
          <cell r="Q92">
            <v>0</v>
          </cell>
          <cell r="R92">
            <v>0</v>
          </cell>
          <cell r="S92">
            <v>1</v>
          </cell>
          <cell r="AB92" t="str">
            <v>105460-P.S.R. COGOTI 18</v>
          </cell>
          <cell r="AC92">
            <v>0</v>
          </cell>
          <cell r="AE92">
            <v>0</v>
          </cell>
          <cell r="AG92">
            <v>0</v>
          </cell>
          <cell r="AI92">
            <v>0</v>
          </cell>
          <cell r="AK92">
            <v>0</v>
          </cell>
          <cell r="AM92">
            <v>0</v>
          </cell>
          <cell r="AN92">
            <v>0</v>
          </cell>
        </row>
        <row r="93">
          <cell r="G93" t="str">
            <v>04301-OVALLE</v>
          </cell>
          <cell r="H93">
            <v>7</v>
          </cell>
          <cell r="I93">
            <v>8</v>
          </cell>
          <cell r="J93">
            <v>3</v>
          </cell>
          <cell r="K93">
            <v>6</v>
          </cell>
          <cell r="L93">
            <v>5</v>
          </cell>
          <cell r="M93">
            <v>3</v>
          </cell>
          <cell r="N93">
            <v>4</v>
          </cell>
          <cell r="O93">
            <v>5</v>
          </cell>
          <cell r="P93">
            <v>3</v>
          </cell>
          <cell r="Q93">
            <v>0</v>
          </cell>
          <cell r="R93">
            <v>2</v>
          </cell>
          <cell r="S93">
            <v>46</v>
          </cell>
          <cell r="AB93" t="str">
            <v>105462-P.S.R. EL SAUCE</v>
          </cell>
          <cell r="AF93">
            <v>0</v>
          </cell>
          <cell r="AN93">
            <v>0</v>
          </cell>
        </row>
        <row r="94">
          <cell r="G94" t="str">
            <v>105315-CES. RURAL C. DE TAMAYA</v>
          </cell>
          <cell r="I94">
            <v>2</v>
          </cell>
          <cell r="J94">
            <v>0</v>
          </cell>
          <cell r="K94">
            <v>0</v>
          </cell>
          <cell r="L94">
            <v>0</v>
          </cell>
          <cell r="M94">
            <v>2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AB94" t="str">
            <v>105463-P.S.R. QUILITAPIA</v>
          </cell>
          <cell r="AG94">
            <v>0</v>
          </cell>
          <cell r="AL94">
            <v>0</v>
          </cell>
          <cell r="AM94">
            <v>0</v>
          </cell>
          <cell r="AN94">
            <v>0</v>
          </cell>
        </row>
        <row r="95">
          <cell r="G95" t="str">
            <v>105317-CES. JORGE JORDAN D.</v>
          </cell>
          <cell r="H95">
            <v>3</v>
          </cell>
          <cell r="I95">
            <v>1</v>
          </cell>
          <cell r="J95">
            <v>0</v>
          </cell>
          <cell r="K95">
            <v>2</v>
          </cell>
          <cell r="L95">
            <v>2</v>
          </cell>
          <cell r="M95">
            <v>1</v>
          </cell>
          <cell r="N95">
            <v>0</v>
          </cell>
          <cell r="O95">
            <v>1</v>
          </cell>
          <cell r="P95">
            <v>1</v>
          </cell>
          <cell r="R95">
            <v>1</v>
          </cell>
          <cell r="S95">
            <v>12</v>
          </cell>
          <cell r="AB95" t="str">
            <v>105464-P.S.R. LA LIGUA</v>
          </cell>
          <cell r="AG95">
            <v>0</v>
          </cell>
          <cell r="AH95">
            <v>0</v>
          </cell>
          <cell r="AK95">
            <v>0</v>
          </cell>
          <cell r="AN95">
            <v>0</v>
          </cell>
        </row>
        <row r="96">
          <cell r="G96" t="str">
            <v>105322-CES. MARCOS MACUADA</v>
          </cell>
          <cell r="H96">
            <v>1</v>
          </cell>
          <cell r="I96">
            <v>0</v>
          </cell>
          <cell r="J96">
            <v>1</v>
          </cell>
          <cell r="K96">
            <v>3</v>
          </cell>
          <cell r="L96">
            <v>2</v>
          </cell>
          <cell r="N96">
            <v>3</v>
          </cell>
          <cell r="O96">
            <v>2</v>
          </cell>
          <cell r="Q96">
            <v>0</v>
          </cell>
          <cell r="R96">
            <v>0</v>
          </cell>
          <cell r="S96">
            <v>12</v>
          </cell>
          <cell r="AB96" t="str">
            <v>105465-P.S.R. RAMADILLA</v>
          </cell>
          <cell r="AC96">
            <v>0</v>
          </cell>
          <cell r="AI96">
            <v>0</v>
          </cell>
          <cell r="AK96">
            <v>0</v>
          </cell>
          <cell r="AN96">
            <v>0</v>
          </cell>
        </row>
        <row r="97">
          <cell r="G97" t="str">
            <v>105324-CES. SOTAQUI</v>
          </cell>
          <cell r="H97">
            <v>0</v>
          </cell>
          <cell r="I97">
            <v>2</v>
          </cell>
          <cell r="J97">
            <v>0</v>
          </cell>
          <cell r="K97">
            <v>0</v>
          </cell>
          <cell r="O97">
            <v>0</v>
          </cell>
          <cell r="P97">
            <v>1</v>
          </cell>
          <cell r="R97">
            <v>0</v>
          </cell>
          <cell r="S97">
            <v>3</v>
          </cell>
          <cell r="AB97" t="str">
            <v>105466-P.S.R. VALLE HERMOSO</v>
          </cell>
          <cell r="AE97">
            <v>0</v>
          </cell>
          <cell r="AM97">
            <v>0</v>
          </cell>
          <cell r="AN97">
            <v>0</v>
          </cell>
        </row>
        <row r="98">
          <cell r="G98" t="str">
            <v>105415-P.S.R. BARRAZA</v>
          </cell>
          <cell r="H98">
            <v>1</v>
          </cell>
          <cell r="J98">
            <v>1</v>
          </cell>
          <cell r="L98">
            <v>0</v>
          </cell>
          <cell r="M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2</v>
          </cell>
          <cell r="AB98" t="str">
            <v>105490-P.S.R. EL DURAZNO</v>
          </cell>
          <cell r="AI98">
            <v>0</v>
          </cell>
          <cell r="AN98">
            <v>0</v>
          </cell>
        </row>
        <row r="99">
          <cell r="G99" t="str">
            <v>105416-P.S.R. CAMARICO                  </v>
          </cell>
          <cell r="H99">
            <v>1</v>
          </cell>
          <cell r="I99">
            <v>0</v>
          </cell>
          <cell r="K99">
            <v>0</v>
          </cell>
          <cell r="L99">
            <v>0</v>
          </cell>
          <cell r="N99">
            <v>0</v>
          </cell>
          <cell r="O99">
            <v>0</v>
          </cell>
          <cell r="P99">
            <v>0</v>
          </cell>
          <cell r="R99">
            <v>0</v>
          </cell>
          <cell r="S99">
            <v>1</v>
          </cell>
          <cell r="AB99" t="str">
            <v>04304-MONTE PATRIA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</row>
        <row r="100">
          <cell r="G100" t="str">
            <v>105417-P.S.R. ALCONES BAJOS</v>
          </cell>
          <cell r="I100">
            <v>0</v>
          </cell>
          <cell r="K100">
            <v>0</v>
          </cell>
          <cell r="L100">
            <v>0</v>
          </cell>
          <cell r="N100">
            <v>0</v>
          </cell>
          <cell r="O100">
            <v>0</v>
          </cell>
          <cell r="S100">
            <v>0</v>
          </cell>
          <cell r="AB100" t="str">
            <v>105307-CES. RURAL MONTE PATRIA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H100">
            <v>0</v>
          </cell>
          <cell r="AI100">
            <v>0</v>
          </cell>
          <cell r="AJ100">
            <v>0</v>
          </cell>
          <cell r="AL100">
            <v>0</v>
          </cell>
          <cell r="AM100">
            <v>0</v>
          </cell>
          <cell r="AN100">
            <v>0</v>
          </cell>
        </row>
        <row r="101">
          <cell r="G101" t="str">
            <v>105419-P.S.R. LAS SOSSAS</v>
          </cell>
          <cell r="J101">
            <v>0</v>
          </cell>
          <cell r="K101">
            <v>0</v>
          </cell>
          <cell r="L101">
            <v>0</v>
          </cell>
          <cell r="N101">
            <v>0</v>
          </cell>
          <cell r="P101">
            <v>1</v>
          </cell>
          <cell r="Q101">
            <v>0</v>
          </cell>
          <cell r="S101">
            <v>1</v>
          </cell>
          <cell r="AB101" t="str">
            <v>105311-CES. RURAL CHAÑARAL ALTO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</row>
        <row r="102">
          <cell r="G102" t="str">
            <v>105420-P.S.R. LIMARI</v>
          </cell>
          <cell r="H102">
            <v>0</v>
          </cell>
          <cell r="I102">
            <v>0</v>
          </cell>
          <cell r="J102">
            <v>0</v>
          </cell>
          <cell r="L102">
            <v>1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S102">
            <v>1</v>
          </cell>
          <cell r="AB102" t="str">
            <v>105312-CES. RURAL CAREN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N102">
            <v>0</v>
          </cell>
        </row>
        <row r="103">
          <cell r="G103" t="str">
            <v>105422-P.S.R. HORNILLOS</v>
          </cell>
          <cell r="I103">
            <v>0</v>
          </cell>
          <cell r="J103">
            <v>0</v>
          </cell>
          <cell r="P103">
            <v>0</v>
          </cell>
          <cell r="R103">
            <v>0</v>
          </cell>
          <cell r="S103">
            <v>0</v>
          </cell>
          <cell r="AB103" t="str">
            <v>105318-CES. RURAL EL PALQUI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N103">
            <v>0</v>
          </cell>
        </row>
        <row r="104">
          <cell r="G104" t="str">
            <v>105437-P.S.R. CHALINGA</v>
          </cell>
          <cell r="H104">
            <v>0</v>
          </cell>
          <cell r="K104">
            <v>0</v>
          </cell>
          <cell r="M104">
            <v>0</v>
          </cell>
          <cell r="S104">
            <v>0</v>
          </cell>
          <cell r="AB104" t="str">
            <v>105428-P.S.R. HUATULAME</v>
          </cell>
          <cell r="AM104">
            <v>0</v>
          </cell>
          <cell r="AN104">
            <v>0</v>
          </cell>
        </row>
        <row r="105">
          <cell r="G105" t="str">
            <v>105439-P.S.R. CERRO BLANCO</v>
          </cell>
          <cell r="O105">
            <v>1</v>
          </cell>
          <cell r="S105">
            <v>1</v>
          </cell>
          <cell r="AB105" t="str">
            <v>105430-P.S.R. MIALQUI</v>
          </cell>
          <cell r="AC105">
            <v>0</v>
          </cell>
          <cell r="AN105">
            <v>0</v>
          </cell>
        </row>
        <row r="106">
          <cell r="G106" t="str">
            <v>105507-P.S.R. HUAMALATA</v>
          </cell>
          <cell r="H106">
            <v>0</v>
          </cell>
          <cell r="I106">
            <v>1</v>
          </cell>
          <cell r="J106">
            <v>0</v>
          </cell>
          <cell r="K106">
            <v>0</v>
          </cell>
          <cell r="L106">
            <v>0</v>
          </cell>
          <cell r="Q106">
            <v>0</v>
          </cell>
          <cell r="S106">
            <v>1</v>
          </cell>
          <cell r="AB106" t="str">
            <v>105431-P.S.R. PEDREGAL</v>
          </cell>
          <cell r="AC106">
            <v>0</v>
          </cell>
          <cell r="AD106">
            <v>0</v>
          </cell>
          <cell r="AK106">
            <v>0</v>
          </cell>
          <cell r="AN106">
            <v>0</v>
          </cell>
        </row>
        <row r="107">
          <cell r="G107" t="str">
            <v>105510-P.S.R. RECOLETA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1</v>
          </cell>
          <cell r="S107">
            <v>1</v>
          </cell>
          <cell r="AB107" t="str">
            <v>105432-P.S.R. RAPEL</v>
          </cell>
          <cell r="AE107">
            <v>0</v>
          </cell>
          <cell r="AN107">
            <v>0</v>
          </cell>
        </row>
        <row r="108">
          <cell r="G108" t="str">
            <v>105722-CECOF SAN JOSE DE LA DEHESA</v>
          </cell>
          <cell r="H108">
            <v>1</v>
          </cell>
          <cell r="I108">
            <v>1</v>
          </cell>
          <cell r="J108">
            <v>0</v>
          </cell>
          <cell r="K108">
            <v>1</v>
          </cell>
          <cell r="L108">
            <v>0</v>
          </cell>
          <cell r="S108">
            <v>3</v>
          </cell>
          <cell r="AB108" t="str">
            <v>105435-P.S.R. TULAHUEN</v>
          </cell>
          <cell r="AF108">
            <v>0</v>
          </cell>
          <cell r="AG108">
            <v>0</v>
          </cell>
          <cell r="AI108">
            <v>0</v>
          </cell>
          <cell r="AJ108">
            <v>0</v>
          </cell>
          <cell r="AK108">
            <v>0</v>
          </cell>
          <cell r="AM108">
            <v>0</v>
          </cell>
          <cell r="AN108">
            <v>0</v>
          </cell>
        </row>
        <row r="109">
          <cell r="G109" t="str">
            <v>105723-CECOF LIMARI</v>
          </cell>
          <cell r="H109">
            <v>0</v>
          </cell>
          <cell r="I109">
            <v>1</v>
          </cell>
          <cell r="J109">
            <v>1</v>
          </cell>
          <cell r="Q109">
            <v>0</v>
          </cell>
          <cell r="R109">
            <v>0</v>
          </cell>
          <cell r="S109">
            <v>2</v>
          </cell>
          <cell r="AB109" t="str">
            <v>105436-P.S.R. EL MAITEN</v>
          </cell>
          <cell r="AD109">
            <v>0</v>
          </cell>
          <cell r="AE109">
            <v>0</v>
          </cell>
          <cell r="AG109">
            <v>0</v>
          </cell>
          <cell r="AH109">
            <v>0</v>
          </cell>
          <cell r="AJ109">
            <v>0</v>
          </cell>
          <cell r="AN109">
            <v>0</v>
          </cell>
        </row>
        <row r="110">
          <cell r="G110" t="str">
            <v>200258-CECOF LOS COPIHUES</v>
          </cell>
          <cell r="R110">
            <v>0</v>
          </cell>
          <cell r="S110">
            <v>0</v>
          </cell>
          <cell r="AB110" t="str">
            <v>105489-P.S.R. RAMADAS DE TULAHUEN</v>
          </cell>
          <cell r="AJ110">
            <v>0</v>
          </cell>
          <cell r="AK110">
            <v>0</v>
          </cell>
          <cell r="AN110">
            <v>0</v>
          </cell>
        </row>
        <row r="111">
          <cell r="G111" t="str">
            <v>04302-COMBARBALÁ</v>
          </cell>
          <cell r="H111">
            <v>0</v>
          </cell>
          <cell r="I111">
            <v>1</v>
          </cell>
          <cell r="J111">
            <v>2</v>
          </cell>
          <cell r="K111">
            <v>4</v>
          </cell>
          <cell r="L111">
            <v>2</v>
          </cell>
          <cell r="M111">
            <v>2</v>
          </cell>
          <cell r="N111">
            <v>3</v>
          </cell>
          <cell r="O111">
            <v>1</v>
          </cell>
          <cell r="P111">
            <v>4</v>
          </cell>
          <cell r="Q111">
            <v>0</v>
          </cell>
          <cell r="R111">
            <v>1</v>
          </cell>
          <cell r="S111">
            <v>20</v>
          </cell>
          <cell r="AB111" t="str">
            <v>04304-PUNITAQUI</v>
          </cell>
          <cell r="AD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N111">
            <v>0</v>
          </cell>
        </row>
        <row r="112">
          <cell r="G112" t="str">
            <v>105105-HOSPITAL COMBARBALA</v>
          </cell>
          <cell r="H112">
            <v>0</v>
          </cell>
          <cell r="I112">
            <v>1</v>
          </cell>
          <cell r="J112">
            <v>1</v>
          </cell>
          <cell r="K112">
            <v>4</v>
          </cell>
          <cell r="L112">
            <v>2</v>
          </cell>
          <cell r="M112">
            <v>1</v>
          </cell>
          <cell r="N112">
            <v>2</v>
          </cell>
          <cell r="O112">
            <v>1</v>
          </cell>
          <cell r="P112">
            <v>3</v>
          </cell>
          <cell r="Q112">
            <v>0</v>
          </cell>
          <cell r="R112">
            <v>0</v>
          </cell>
          <cell r="S112">
            <v>15</v>
          </cell>
          <cell r="AB112" t="str">
            <v>105308-CES. RURAL PUNITAQUI</v>
          </cell>
          <cell r="AD112">
            <v>0</v>
          </cell>
          <cell r="AF112">
            <v>0</v>
          </cell>
          <cell r="AH112">
            <v>0</v>
          </cell>
          <cell r="AN112">
            <v>0</v>
          </cell>
        </row>
        <row r="113">
          <cell r="G113" t="str">
            <v>105434-P.S.R. SAN MARCOS</v>
          </cell>
          <cell r="I113">
            <v>0</v>
          </cell>
          <cell r="K113">
            <v>0</v>
          </cell>
          <cell r="M113">
            <v>1</v>
          </cell>
          <cell r="N113">
            <v>1</v>
          </cell>
          <cell r="O113">
            <v>0</v>
          </cell>
          <cell r="P113">
            <v>0</v>
          </cell>
          <cell r="Q113">
            <v>0</v>
          </cell>
          <cell r="S113">
            <v>2</v>
          </cell>
          <cell r="AB113" t="str">
            <v>105440-P.S.R. DIVISADERO</v>
          </cell>
          <cell r="AD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N113">
            <v>0</v>
          </cell>
        </row>
        <row r="114">
          <cell r="G114" t="str">
            <v>105441-P.S.R. MANQUEHUA</v>
          </cell>
          <cell r="J114">
            <v>1</v>
          </cell>
          <cell r="K114">
            <v>0</v>
          </cell>
          <cell r="P114">
            <v>0</v>
          </cell>
          <cell r="Q114">
            <v>0</v>
          </cell>
          <cell r="R114">
            <v>1</v>
          </cell>
          <cell r="S114">
            <v>2</v>
          </cell>
          <cell r="AB114" t="str">
            <v>105508-P.S.R. EL PARRAL DE QUILES  </v>
          </cell>
          <cell r="AG114">
            <v>0</v>
          </cell>
          <cell r="AN114">
            <v>0</v>
          </cell>
        </row>
        <row r="115">
          <cell r="G115" t="str">
            <v>105459-P.S.R. BARRANCAS                </v>
          </cell>
          <cell r="H115">
            <v>0</v>
          </cell>
          <cell r="I115">
            <v>0</v>
          </cell>
          <cell r="K115">
            <v>0</v>
          </cell>
          <cell r="L115">
            <v>0</v>
          </cell>
          <cell r="N115">
            <v>0</v>
          </cell>
          <cell r="P115">
            <v>0</v>
          </cell>
          <cell r="Q115">
            <v>0</v>
          </cell>
          <cell r="S115">
            <v>0</v>
          </cell>
          <cell r="AB115" t="str">
            <v>04305-RIO HURTADO</v>
          </cell>
          <cell r="AD115">
            <v>0</v>
          </cell>
          <cell r="AL115">
            <v>0</v>
          </cell>
          <cell r="AN115">
            <v>0</v>
          </cell>
        </row>
        <row r="116">
          <cell r="G116" t="str">
            <v>105460-P.S.R. COGOTI 18</v>
          </cell>
          <cell r="J116">
            <v>0</v>
          </cell>
          <cell r="K116">
            <v>0</v>
          </cell>
          <cell r="N116">
            <v>0</v>
          </cell>
          <cell r="O116">
            <v>0</v>
          </cell>
          <cell r="P116">
            <v>1</v>
          </cell>
          <cell r="Q116">
            <v>0</v>
          </cell>
          <cell r="R116">
            <v>0</v>
          </cell>
          <cell r="S116">
            <v>1</v>
          </cell>
          <cell r="AB116" t="str">
            <v>105409-P.S.R. EL CHAÑAR</v>
          </cell>
          <cell r="AD116">
            <v>0</v>
          </cell>
          <cell r="AN116">
            <v>0</v>
          </cell>
        </row>
        <row r="117">
          <cell r="G117" t="str">
            <v>105461-P.S.R. EL HUACHO</v>
          </cell>
          <cell r="M117">
            <v>0</v>
          </cell>
          <cell r="P117">
            <v>0</v>
          </cell>
          <cell r="S117">
            <v>0</v>
          </cell>
          <cell r="AB117" t="str">
            <v>105411-P.S.R. LAS BREAS</v>
          </cell>
          <cell r="AL117">
            <v>0</v>
          </cell>
          <cell r="AN117">
            <v>0</v>
          </cell>
        </row>
        <row r="118">
          <cell r="G118" t="str">
            <v>105462-P.S.R. EL SAUCE</v>
          </cell>
          <cell r="H118">
            <v>0</v>
          </cell>
          <cell r="I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AB118" t="str">
            <v>105414-P.S.R. SERON</v>
          </cell>
          <cell r="AD118">
            <v>0</v>
          </cell>
          <cell r="AN118">
            <v>0</v>
          </cell>
        </row>
        <row r="119">
          <cell r="G119" t="str">
            <v>105463-P.S.R. QUILITAPIA</v>
          </cell>
          <cell r="H119">
            <v>0</v>
          </cell>
          <cell r="J119">
            <v>0</v>
          </cell>
          <cell r="K119">
            <v>0</v>
          </cell>
          <cell r="L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S119">
            <v>0</v>
          </cell>
          <cell r="AB119" t="str">
            <v>Total general</v>
          </cell>
          <cell r="AC119">
            <v>2</v>
          </cell>
          <cell r="AD119">
            <v>15</v>
          </cell>
          <cell r="AE119">
            <v>4</v>
          </cell>
          <cell r="AF119">
            <v>12</v>
          </cell>
          <cell r="AG119">
            <v>13</v>
          </cell>
          <cell r="AH119">
            <v>43</v>
          </cell>
          <cell r="AI119">
            <v>10</v>
          </cell>
          <cell r="AJ119">
            <v>22</v>
          </cell>
          <cell r="AK119">
            <v>11</v>
          </cell>
          <cell r="AL119">
            <v>8</v>
          </cell>
          <cell r="AM119">
            <v>6</v>
          </cell>
          <cell r="AN119">
            <v>146</v>
          </cell>
        </row>
        <row r="120">
          <cell r="G120" t="str">
            <v>105464-P.S.R. LA LIGUA</v>
          </cell>
          <cell r="H120">
            <v>0</v>
          </cell>
          <cell r="I120">
            <v>0</v>
          </cell>
          <cell r="K120">
            <v>0</v>
          </cell>
          <cell r="L120">
            <v>0</v>
          </cell>
          <cell r="M120">
            <v>0</v>
          </cell>
          <cell r="O120">
            <v>0</v>
          </cell>
          <cell r="P120">
            <v>0</v>
          </cell>
          <cell r="Q120">
            <v>0</v>
          </cell>
          <cell r="S120">
            <v>0</v>
          </cell>
        </row>
        <row r="121">
          <cell r="G121" t="str">
            <v>105465-P.S.R. RAMADILLA</v>
          </cell>
          <cell r="Q121">
            <v>0</v>
          </cell>
          <cell r="S121">
            <v>0</v>
          </cell>
        </row>
        <row r="122">
          <cell r="G122" t="str">
            <v>105466-P.S.R. VALLE HERMOSO</v>
          </cell>
          <cell r="O122">
            <v>0</v>
          </cell>
          <cell r="Q122">
            <v>0</v>
          </cell>
          <cell r="S122">
            <v>0</v>
          </cell>
        </row>
        <row r="123">
          <cell r="G123" t="str">
            <v>105490-P.S.R. EL DURAZNO</v>
          </cell>
          <cell r="L123">
            <v>0</v>
          </cell>
          <cell r="S123">
            <v>0</v>
          </cell>
        </row>
        <row r="124">
          <cell r="G124" t="str">
            <v>04304-MONTE PATRIA</v>
          </cell>
          <cell r="H124">
            <v>6</v>
          </cell>
          <cell r="I124">
            <v>1</v>
          </cell>
          <cell r="J124">
            <v>2</v>
          </cell>
          <cell r="K124">
            <v>2</v>
          </cell>
          <cell r="L124">
            <v>1</v>
          </cell>
          <cell r="M124">
            <v>5</v>
          </cell>
          <cell r="N124">
            <v>2</v>
          </cell>
          <cell r="O124">
            <v>5</v>
          </cell>
          <cell r="P124">
            <v>1</v>
          </cell>
          <cell r="Q124">
            <v>3</v>
          </cell>
          <cell r="R124">
            <v>1</v>
          </cell>
          <cell r="S124">
            <v>29</v>
          </cell>
        </row>
        <row r="125">
          <cell r="G125" t="str">
            <v>105307-CES. RURAL MONTE PATRIA</v>
          </cell>
          <cell r="H125">
            <v>4</v>
          </cell>
          <cell r="I125">
            <v>1</v>
          </cell>
          <cell r="J125">
            <v>1</v>
          </cell>
          <cell r="K125">
            <v>1</v>
          </cell>
          <cell r="L125">
            <v>0</v>
          </cell>
          <cell r="M125">
            <v>2</v>
          </cell>
          <cell r="N125">
            <v>1</v>
          </cell>
          <cell r="O125">
            <v>3</v>
          </cell>
          <cell r="P125">
            <v>0</v>
          </cell>
          <cell r="Q125">
            <v>2</v>
          </cell>
          <cell r="R125">
            <v>0</v>
          </cell>
          <cell r="S125">
            <v>15</v>
          </cell>
        </row>
        <row r="126">
          <cell r="G126" t="str">
            <v>105311-CES. RURAL CHAÑARAL ALTO</v>
          </cell>
          <cell r="H126">
            <v>1</v>
          </cell>
          <cell r="M126">
            <v>0</v>
          </cell>
          <cell r="N126">
            <v>0</v>
          </cell>
          <cell r="O126">
            <v>2</v>
          </cell>
          <cell r="Q126">
            <v>1</v>
          </cell>
          <cell r="R126">
            <v>0</v>
          </cell>
          <cell r="S126">
            <v>4</v>
          </cell>
        </row>
        <row r="127">
          <cell r="G127" t="str">
            <v>105312-CES. RURAL CAREN</v>
          </cell>
          <cell r="H127">
            <v>0</v>
          </cell>
          <cell r="I127">
            <v>0</v>
          </cell>
          <cell r="J127">
            <v>0</v>
          </cell>
          <cell r="K127">
            <v>1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S127">
            <v>1</v>
          </cell>
        </row>
        <row r="128">
          <cell r="G128" t="str">
            <v>105318-CES. RURAL EL PALQUI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1</v>
          </cell>
          <cell r="M128">
            <v>1</v>
          </cell>
          <cell r="N128">
            <v>1</v>
          </cell>
          <cell r="O128">
            <v>0</v>
          </cell>
          <cell r="P128">
            <v>1</v>
          </cell>
          <cell r="Q128">
            <v>0</v>
          </cell>
          <cell r="S128">
            <v>4</v>
          </cell>
        </row>
        <row r="129">
          <cell r="G129" t="str">
            <v>105425-P.S.R. CHILECITO</v>
          </cell>
          <cell r="J129">
            <v>0</v>
          </cell>
          <cell r="K129">
            <v>0</v>
          </cell>
          <cell r="S129">
            <v>0</v>
          </cell>
        </row>
        <row r="130">
          <cell r="G130" t="str">
            <v>105427-P.S.R. HACIENDA VALDIVIA</v>
          </cell>
          <cell r="P130">
            <v>0</v>
          </cell>
          <cell r="S130">
            <v>0</v>
          </cell>
        </row>
        <row r="131">
          <cell r="G131" t="str">
            <v>105430-P.S.R. MIALQUI</v>
          </cell>
          <cell r="I131">
            <v>0</v>
          </cell>
          <cell r="N131">
            <v>0</v>
          </cell>
          <cell r="S131">
            <v>0</v>
          </cell>
        </row>
        <row r="132">
          <cell r="G132" t="str">
            <v>105431-P.S.R. PEDREGAL</v>
          </cell>
          <cell r="H132">
            <v>1</v>
          </cell>
          <cell r="J132">
            <v>1</v>
          </cell>
          <cell r="M132">
            <v>1</v>
          </cell>
          <cell r="N132">
            <v>0</v>
          </cell>
          <cell r="O132">
            <v>0</v>
          </cell>
          <cell r="P132">
            <v>0</v>
          </cell>
          <cell r="S132">
            <v>3</v>
          </cell>
        </row>
        <row r="133">
          <cell r="G133" t="str">
            <v>105432-P.S.R. RAPEL</v>
          </cell>
          <cell r="P133">
            <v>0</v>
          </cell>
          <cell r="S133">
            <v>0</v>
          </cell>
        </row>
        <row r="134">
          <cell r="G134" t="str">
            <v>105435-P.S.R. TULAHUEN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N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</row>
        <row r="135">
          <cell r="G135" t="str">
            <v>105436-P.S.R. EL MAITEN</v>
          </cell>
          <cell r="I135">
            <v>0</v>
          </cell>
          <cell r="J135">
            <v>0</v>
          </cell>
          <cell r="M135">
            <v>1</v>
          </cell>
          <cell r="O135">
            <v>0</v>
          </cell>
          <cell r="P135">
            <v>0</v>
          </cell>
          <cell r="R135">
            <v>1</v>
          </cell>
          <cell r="S135">
            <v>2</v>
          </cell>
        </row>
        <row r="136">
          <cell r="G136" t="str">
            <v>105489-P.S.R. RAMADAS DE TULAHUEN</v>
          </cell>
          <cell r="M136">
            <v>0</v>
          </cell>
          <cell r="S136">
            <v>0</v>
          </cell>
        </row>
        <row r="137">
          <cell r="G137" t="str">
            <v>04304-PUNITAQUI</v>
          </cell>
          <cell r="H137">
            <v>0</v>
          </cell>
          <cell r="I137">
            <v>0</v>
          </cell>
          <cell r="J137">
            <v>1</v>
          </cell>
          <cell r="K137">
            <v>0</v>
          </cell>
          <cell r="L137">
            <v>0</v>
          </cell>
          <cell r="M137">
            <v>3</v>
          </cell>
          <cell r="O137">
            <v>0</v>
          </cell>
          <cell r="P137">
            <v>0</v>
          </cell>
          <cell r="Q137">
            <v>0</v>
          </cell>
          <cell r="R137">
            <v>1</v>
          </cell>
          <cell r="S137">
            <v>5</v>
          </cell>
        </row>
        <row r="138">
          <cell r="G138" t="str">
            <v>105308-CES. RURAL PUNITAQUI</v>
          </cell>
          <cell r="H138">
            <v>0</v>
          </cell>
          <cell r="I138">
            <v>0</v>
          </cell>
          <cell r="J138">
            <v>1</v>
          </cell>
          <cell r="K138">
            <v>0</v>
          </cell>
          <cell r="L138">
            <v>0</v>
          </cell>
          <cell r="M138">
            <v>3</v>
          </cell>
          <cell r="O138">
            <v>0</v>
          </cell>
          <cell r="P138">
            <v>0</v>
          </cell>
          <cell r="R138">
            <v>1</v>
          </cell>
          <cell r="S138">
            <v>5</v>
          </cell>
        </row>
        <row r="139">
          <cell r="G139" t="str">
            <v>105440-P.S.R. DIVISADERO</v>
          </cell>
          <cell r="I139">
            <v>0</v>
          </cell>
          <cell r="L139">
            <v>0</v>
          </cell>
          <cell r="M139">
            <v>0</v>
          </cell>
          <cell r="P139">
            <v>0</v>
          </cell>
          <cell r="Q139">
            <v>0</v>
          </cell>
          <cell r="S139">
            <v>0</v>
          </cell>
        </row>
        <row r="140">
          <cell r="G140" t="str">
            <v>04305-RIO HURTADO</v>
          </cell>
          <cell r="I140">
            <v>0</v>
          </cell>
          <cell r="L140">
            <v>0</v>
          </cell>
          <cell r="Q140">
            <v>0</v>
          </cell>
          <cell r="S140">
            <v>0</v>
          </cell>
        </row>
        <row r="141">
          <cell r="G141" t="str">
            <v>105310-CES. RURAL PICHASCA</v>
          </cell>
          <cell r="Q141">
            <v>0</v>
          </cell>
          <cell r="S141">
            <v>0</v>
          </cell>
        </row>
        <row r="142">
          <cell r="G142" t="str">
            <v>105414-P.S.R. SERON</v>
          </cell>
          <cell r="I142">
            <v>0</v>
          </cell>
          <cell r="L142">
            <v>0</v>
          </cell>
          <cell r="S142">
            <v>0</v>
          </cell>
        </row>
        <row r="143">
          <cell r="G143" t="str">
            <v>Total general</v>
          </cell>
          <cell r="H143">
            <v>39</v>
          </cell>
          <cell r="I143">
            <v>50</v>
          </cell>
          <cell r="J143">
            <v>54</v>
          </cell>
          <cell r="K143">
            <v>61</v>
          </cell>
          <cell r="L143">
            <v>42</v>
          </cell>
          <cell r="M143">
            <v>44</v>
          </cell>
          <cell r="N143">
            <v>58</v>
          </cell>
          <cell r="O143">
            <v>58</v>
          </cell>
          <cell r="P143">
            <v>41</v>
          </cell>
          <cell r="Q143">
            <v>36</v>
          </cell>
          <cell r="R143">
            <v>21</v>
          </cell>
          <cell r="S143">
            <v>504</v>
          </cell>
        </row>
      </sheetData>
      <sheetData sheetId="3">
        <row r="2">
          <cell r="G2" t="str">
            <v>Suma de Total</v>
          </cell>
          <cell r="H2" t="str">
            <v>Etiquetas de columna</v>
          </cell>
        </row>
        <row r="3">
          <cell r="G3" t="str">
            <v>Etiquetas de fila</v>
          </cell>
          <cell r="H3">
            <v>1</v>
          </cell>
          <cell r="I3">
            <v>2</v>
          </cell>
          <cell r="J3">
            <v>3</v>
          </cell>
          <cell r="K3">
            <v>4</v>
          </cell>
          <cell r="L3">
            <v>5</v>
          </cell>
          <cell r="M3">
            <v>6</v>
          </cell>
          <cell r="N3">
            <v>7</v>
          </cell>
          <cell r="O3">
            <v>8</v>
          </cell>
          <cell r="P3">
            <v>9</v>
          </cell>
          <cell r="Q3">
            <v>10</v>
          </cell>
          <cell r="R3">
            <v>11</v>
          </cell>
          <cell r="S3" t="str">
            <v>Total general</v>
          </cell>
        </row>
        <row r="4">
          <cell r="G4" t="str">
            <v>04101-LA SERENA</v>
          </cell>
          <cell r="H4">
            <v>144</v>
          </cell>
          <cell r="I4">
            <v>223</v>
          </cell>
          <cell r="J4">
            <v>469</v>
          </cell>
          <cell r="K4">
            <v>398</v>
          </cell>
          <cell r="L4">
            <v>379</v>
          </cell>
          <cell r="M4">
            <v>328</v>
          </cell>
          <cell r="N4">
            <v>346</v>
          </cell>
          <cell r="O4">
            <v>312</v>
          </cell>
          <cell r="P4">
            <v>354</v>
          </cell>
          <cell r="Q4">
            <v>287</v>
          </cell>
          <cell r="R4">
            <v>59</v>
          </cell>
          <cell r="S4">
            <v>3299</v>
          </cell>
        </row>
        <row r="5">
          <cell r="G5" t="str">
            <v>105300-CES. CARDENAL CARO</v>
          </cell>
          <cell r="H5">
            <v>8</v>
          </cell>
          <cell r="I5">
            <v>20</v>
          </cell>
          <cell r="J5">
            <v>14</v>
          </cell>
          <cell r="K5">
            <v>14</v>
          </cell>
          <cell r="L5">
            <v>50</v>
          </cell>
          <cell r="M5">
            <v>14</v>
          </cell>
          <cell r="N5">
            <v>19</v>
          </cell>
          <cell r="O5">
            <v>15</v>
          </cell>
          <cell r="P5">
            <v>78</v>
          </cell>
          <cell r="Q5">
            <v>35</v>
          </cell>
          <cell r="R5">
            <v>1</v>
          </cell>
          <cell r="S5">
            <v>268</v>
          </cell>
        </row>
        <row r="6">
          <cell r="G6" t="str">
            <v>105301-CES. LAS COMPAÑIAS</v>
          </cell>
          <cell r="H6">
            <v>10</v>
          </cell>
          <cell r="I6">
            <v>28</v>
          </cell>
          <cell r="J6">
            <v>63</v>
          </cell>
          <cell r="K6">
            <v>107</v>
          </cell>
          <cell r="L6">
            <v>68</v>
          </cell>
          <cell r="M6">
            <v>33</v>
          </cell>
          <cell r="N6">
            <v>55</v>
          </cell>
          <cell r="O6">
            <v>25</v>
          </cell>
          <cell r="P6">
            <v>21</v>
          </cell>
          <cell r="Q6">
            <v>37</v>
          </cell>
          <cell r="R6">
            <v>6</v>
          </cell>
          <cell r="S6">
            <v>453</v>
          </cell>
        </row>
        <row r="7">
          <cell r="G7" t="str">
            <v>105302-CES. PEDRO AGUIRRE C.</v>
          </cell>
          <cell r="H7">
            <v>15</v>
          </cell>
          <cell r="I7">
            <v>35</v>
          </cell>
          <cell r="J7">
            <v>61</v>
          </cell>
          <cell r="K7">
            <v>49</v>
          </cell>
          <cell r="L7">
            <v>32</v>
          </cell>
          <cell r="M7">
            <v>34</v>
          </cell>
          <cell r="N7">
            <v>57</v>
          </cell>
          <cell r="O7">
            <v>60</v>
          </cell>
          <cell r="P7">
            <v>42</v>
          </cell>
          <cell r="Q7">
            <v>14</v>
          </cell>
          <cell r="R7">
            <v>9</v>
          </cell>
          <cell r="S7">
            <v>408</v>
          </cell>
        </row>
        <row r="8">
          <cell r="G8" t="str">
            <v>105313-CES. SCHAFFHAUSER</v>
          </cell>
          <cell r="H8">
            <v>13</v>
          </cell>
          <cell r="I8">
            <v>78</v>
          </cell>
          <cell r="J8">
            <v>172</v>
          </cell>
          <cell r="K8">
            <v>122</v>
          </cell>
          <cell r="L8">
            <v>95</v>
          </cell>
          <cell r="M8">
            <v>160</v>
          </cell>
          <cell r="N8">
            <v>124</v>
          </cell>
          <cell r="O8">
            <v>143</v>
          </cell>
          <cell r="P8">
            <v>124</v>
          </cell>
          <cell r="Q8">
            <v>99</v>
          </cell>
          <cell r="R8">
            <v>8</v>
          </cell>
          <cell r="S8">
            <v>1138</v>
          </cell>
        </row>
        <row r="9">
          <cell r="G9" t="str">
            <v>105319-CES. CARDENAL R.S.H.</v>
          </cell>
          <cell r="H9">
            <v>49</v>
          </cell>
          <cell r="I9">
            <v>25</v>
          </cell>
          <cell r="J9">
            <v>30</v>
          </cell>
          <cell r="K9">
            <v>20</v>
          </cell>
          <cell r="L9">
            <v>27</v>
          </cell>
          <cell r="M9">
            <v>26</v>
          </cell>
          <cell r="N9">
            <v>21</v>
          </cell>
          <cell r="O9">
            <v>10</v>
          </cell>
          <cell r="P9">
            <v>49</v>
          </cell>
          <cell r="Q9">
            <v>20</v>
          </cell>
          <cell r="R9">
            <v>14</v>
          </cell>
          <cell r="S9">
            <v>291</v>
          </cell>
        </row>
        <row r="10">
          <cell r="G10" t="str">
            <v>105325-CESFAM JUAN PABLO II</v>
          </cell>
          <cell r="H10">
            <v>16</v>
          </cell>
          <cell r="I10">
            <v>10</v>
          </cell>
          <cell r="J10">
            <v>31</v>
          </cell>
          <cell r="K10">
            <v>51</v>
          </cell>
          <cell r="L10">
            <v>69</v>
          </cell>
          <cell r="M10">
            <v>27</v>
          </cell>
          <cell r="N10">
            <v>40</v>
          </cell>
          <cell r="O10">
            <v>27</v>
          </cell>
          <cell r="P10">
            <v>6</v>
          </cell>
          <cell r="Q10">
            <v>43</v>
          </cell>
          <cell r="R10">
            <v>5</v>
          </cell>
          <cell r="S10">
            <v>325</v>
          </cell>
        </row>
        <row r="11">
          <cell r="G11" t="str">
            <v>105400-P.S.R. ALGARROBITO            </v>
          </cell>
          <cell r="H11">
            <v>0</v>
          </cell>
          <cell r="I11">
            <v>0</v>
          </cell>
          <cell r="J11">
            <v>11</v>
          </cell>
          <cell r="K11">
            <v>3</v>
          </cell>
          <cell r="L11">
            <v>12</v>
          </cell>
          <cell r="M11">
            <v>9</v>
          </cell>
          <cell r="N11">
            <v>8</v>
          </cell>
          <cell r="O11">
            <v>10</v>
          </cell>
          <cell r="P11">
            <v>5</v>
          </cell>
          <cell r="Q11">
            <v>10</v>
          </cell>
          <cell r="R11">
            <v>2</v>
          </cell>
          <cell r="S11">
            <v>70</v>
          </cell>
        </row>
        <row r="12">
          <cell r="G12" t="str">
            <v>105401-P.S.R. LAS ROJAS</v>
          </cell>
          <cell r="H12">
            <v>3</v>
          </cell>
          <cell r="I12">
            <v>0</v>
          </cell>
          <cell r="J12">
            <v>0</v>
          </cell>
          <cell r="K12">
            <v>0</v>
          </cell>
          <cell r="L12">
            <v>2</v>
          </cell>
          <cell r="M12">
            <v>0</v>
          </cell>
          <cell r="N12">
            <v>0</v>
          </cell>
          <cell r="O12">
            <v>5</v>
          </cell>
          <cell r="P12">
            <v>9</v>
          </cell>
          <cell r="Q12">
            <v>5</v>
          </cell>
          <cell r="S12">
            <v>24</v>
          </cell>
        </row>
        <row r="13">
          <cell r="G13" t="str">
            <v>105402-P.S.R. EL ROMERO</v>
          </cell>
          <cell r="H13">
            <v>0</v>
          </cell>
          <cell r="I13">
            <v>0</v>
          </cell>
          <cell r="J13">
            <v>1</v>
          </cell>
          <cell r="K13">
            <v>3</v>
          </cell>
          <cell r="L13">
            <v>7</v>
          </cell>
          <cell r="M13">
            <v>6</v>
          </cell>
          <cell r="N13">
            <v>4</v>
          </cell>
          <cell r="O13">
            <v>2</v>
          </cell>
          <cell r="P13">
            <v>1</v>
          </cell>
          <cell r="Q13">
            <v>0</v>
          </cell>
          <cell r="S13">
            <v>24</v>
          </cell>
        </row>
        <row r="14">
          <cell r="G14" t="str">
            <v>105499-P.S.R. LAMBERT</v>
          </cell>
          <cell r="H14">
            <v>0</v>
          </cell>
          <cell r="I14">
            <v>0</v>
          </cell>
          <cell r="J14">
            <v>0</v>
          </cell>
          <cell r="K14">
            <v>2</v>
          </cell>
          <cell r="L14">
            <v>0</v>
          </cell>
          <cell r="M14">
            <v>2</v>
          </cell>
          <cell r="N14">
            <v>1</v>
          </cell>
          <cell r="O14">
            <v>1</v>
          </cell>
          <cell r="P14">
            <v>4</v>
          </cell>
          <cell r="Q14">
            <v>0</v>
          </cell>
          <cell r="R14">
            <v>0</v>
          </cell>
          <cell r="S14">
            <v>10</v>
          </cell>
        </row>
        <row r="15">
          <cell r="G15" t="str">
            <v>105700-CECOF VILLA EL INDIO</v>
          </cell>
          <cell r="H15">
            <v>2</v>
          </cell>
          <cell r="I15">
            <v>6</v>
          </cell>
          <cell r="J15">
            <v>23</v>
          </cell>
          <cell r="K15">
            <v>9</v>
          </cell>
          <cell r="L15">
            <v>8</v>
          </cell>
          <cell r="M15">
            <v>2</v>
          </cell>
          <cell r="N15">
            <v>10</v>
          </cell>
          <cell r="O15">
            <v>2</v>
          </cell>
          <cell r="P15">
            <v>4</v>
          </cell>
          <cell r="Q15">
            <v>7</v>
          </cell>
          <cell r="R15">
            <v>4</v>
          </cell>
          <cell r="S15">
            <v>77</v>
          </cell>
        </row>
        <row r="16">
          <cell r="G16" t="str">
            <v>105701-CECOF VILLA ALEMANIA</v>
          </cell>
          <cell r="H16">
            <v>0</v>
          </cell>
          <cell r="I16">
            <v>2</v>
          </cell>
          <cell r="J16">
            <v>3</v>
          </cell>
          <cell r="K16">
            <v>1</v>
          </cell>
          <cell r="L16">
            <v>0</v>
          </cell>
          <cell r="M16">
            <v>8</v>
          </cell>
          <cell r="N16">
            <v>3</v>
          </cell>
          <cell r="O16">
            <v>1</v>
          </cell>
          <cell r="P16">
            <v>6</v>
          </cell>
          <cell r="Q16">
            <v>5</v>
          </cell>
          <cell r="R16">
            <v>8</v>
          </cell>
          <cell r="S16">
            <v>37</v>
          </cell>
        </row>
        <row r="17">
          <cell r="G17" t="str">
            <v>105702-CECOF VILLA LAMBERT</v>
          </cell>
          <cell r="H17">
            <v>28</v>
          </cell>
          <cell r="I17">
            <v>19</v>
          </cell>
          <cell r="J17">
            <v>60</v>
          </cell>
          <cell r="K17">
            <v>17</v>
          </cell>
          <cell r="L17">
            <v>9</v>
          </cell>
          <cell r="M17">
            <v>7</v>
          </cell>
          <cell r="N17">
            <v>4</v>
          </cell>
          <cell r="O17">
            <v>11</v>
          </cell>
          <cell r="P17">
            <v>5</v>
          </cell>
          <cell r="Q17">
            <v>12</v>
          </cell>
          <cell r="R17">
            <v>2</v>
          </cell>
          <cell r="S17">
            <v>174</v>
          </cell>
        </row>
        <row r="18">
          <cell r="G18" t="str">
            <v>04102-COQUIMBO</v>
          </cell>
          <cell r="H18">
            <v>326</v>
          </cell>
          <cell r="I18">
            <v>286</v>
          </cell>
          <cell r="J18">
            <v>310</v>
          </cell>
          <cell r="K18">
            <v>278</v>
          </cell>
          <cell r="L18">
            <v>293</v>
          </cell>
          <cell r="M18">
            <v>267</v>
          </cell>
          <cell r="N18">
            <v>309</v>
          </cell>
          <cell r="O18">
            <v>341</v>
          </cell>
          <cell r="P18">
            <v>364</v>
          </cell>
          <cell r="Q18">
            <v>359</v>
          </cell>
          <cell r="R18">
            <v>302</v>
          </cell>
          <cell r="S18">
            <v>3435</v>
          </cell>
        </row>
        <row r="19">
          <cell r="G19" t="str">
            <v>105303-CES. SAN JUAN</v>
          </cell>
          <cell r="H19">
            <v>64</v>
          </cell>
          <cell r="I19">
            <v>68</v>
          </cell>
          <cell r="J19">
            <v>46</v>
          </cell>
          <cell r="K19">
            <v>31</v>
          </cell>
          <cell r="L19">
            <v>43</v>
          </cell>
          <cell r="M19">
            <v>73</v>
          </cell>
          <cell r="N19">
            <v>72</v>
          </cell>
          <cell r="O19">
            <v>68</v>
          </cell>
          <cell r="P19">
            <v>64</v>
          </cell>
          <cell r="Q19">
            <v>67</v>
          </cell>
          <cell r="R19">
            <v>84</v>
          </cell>
          <cell r="S19">
            <v>680</v>
          </cell>
        </row>
        <row r="20">
          <cell r="G20" t="str">
            <v>105304-CES. SANTA CECILIA</v>
          </cell>
          <cell r="H20">
            <v>63</v>
          </cell>
          <cell r="I20">
            <v>58</v>
          </cell>
          <cell r="J20">
            <v>53</v>
          </cell>
          <cell r="K20">
            <v>75</v>
          </cell>
          <cell r="L20">
            <v>45</v>
          </cell>
          <cell r="M20">
            <v>33</v>
          </cell>
          <cell r="N20">
            <v>35</v>
          </cell>
          <cell r="O20">
            <v>54</v>
          </cell>
          <cell r="P20">
            <v>134</v>
          </cell>
          <cell r="Q20">
            <v>48</v>
          </cell>
          <cell r="R20">
            <v>21</v>
          </cell>
          <cell r="S20">
            <v>619</v>
          </cell>
        </row>
        <row r="21">
          <cell r="G21" t="str">
            <v>105305-CES. TIERRAS BLANCAS</v>
          </cell>
          <cell r="H21">
            <v>48</v>
          </cell>
          <cell r="I21">
            <v>39</v>
          </cell>
          <cell r="J21">
            <v>77</v>
          </cell>
          <cell r="K21">
            <v>44</v>
          </cell>
          <cell r="L21">
            <v>70</v>
          </cell>
          <cell r="M21">
            <v>61</v>
          </cell>
          <cell r="N21">
            <v>58</v>
          </cell>
          <cell r="O21">
            <v>48</v>
          </cell>
          <cell r="P21">
            <v>43</v>
          </cell>
          <cell r="Q21">
            <v>48</v>
          </cell>
          <cell r="R21">
            <v>50</v>
          </cell>
          <cell r="S21">
            <v>586</v>
          </cell>
        </row>
        <row r="22">
          <cell r="G22" t="str">
            <v>105321-CES. RURAL  TONGOY</v>
          </cell>
          <cell r="H22">
            <v>12</v>
          </cell>
          <cell r="I22">
            <v>6</v>
          </cell>
          <cell r="J22">
            <v>12</v>
          </cell>
          <cell r="K22">
            <v>22</v>
          </cell>
          <cell r="L22">
            <v>13</v>
          </cell>
          <cell r="M22">
            <v>4</v>
          </cell>
          <cell r="N22">
            <v>6</v>
          </cell>
          <cell r="O22">
            <v>10</v>
          </cell>
          <cell r="P22">
            <v>16</v>
          </cell>
          <cell r="Q22">
            <v>23</v>
          </cell>
          <cell r="R22">
            <v>3</v>
          </cell>
          <cell r="S22">
            <v>127</v>
          </cell>
        </row>
        <row r="23">
          <cell r="G23" t="str">
            <v>105323-CES. DR. SERGIO AGUILAR</v>
          </cell>
          <cell r="H23">
            <v>115</v>
          </cell>
          <cell r="I23">
            <v>106</v>
          </cell>
          <cell r="J23">
            <v>91</v>
          </cell>
          <cell r="K23">
            <v>90</v>
          </cell>
          <cell r="L23">
            <v>105</v>
          </cell>
          <cell r="M23">
            <v>86</v>
          </cell>
          <cell r="N23">
            <v>119</v>
          </cell>
          <cell r="O23">
            <v>139</v>
          </cell>
          <cell r="P23">
            <v>94</v>
          </cell>
          <cell r="Q23">
            <v>159</v>
          </cell>
          <cell r="R23">
            <v>128</v>
          </cell>
          <cell r="S23">
            <v>1232</v>
          </cell>
        </row>
        <row r="24">
          <cell r="G24" t="str">
            <v>105404-P.S.R. EL TANGUE                         </v>
          </cell>
          <cell r="H24">
            <v>8</v>
          </cell>
          <cell r="I24">
            <v>2</v>
          </cell>
          <cell r="J24">
            <v>2</v>
          </cell>
          <cell r="K24">
            <v>3</v>
          </cell>
          <cell r="L24">
            <v>3</v>
          </cell>
          <cell r="M24">
            <v>3</v>
          </cell>
          <cell r="N24">
            <v>2</v>
          </cell>
          <cell r="O24">
            <v>4</v>
          </cell>
          <cell r="P24">
            <v>0</v>
          </cell>
          <cell r="Q24">
            <v>2</v>
          </cell>
          <cell r="R24">
            <v>1</v>
          </cell>
          <cell r="S24">
            <v>30</v>
          </cell>
        </row>
        <row r="25">
          <cell r="G25" t="str">
            <v>105405-P.S.R. GUANAQUEROS</v>
          </cell>
          <cell r="H25">
            <v>2</v>
          </cell>
          <cell r="I25">
            <v>0</v>
          </cell>
          <cell r="J25">
            <v>3</v>
          </cell>
          <cell r="K25">
            <v>4</v>
          </cell>
          <cell r="L25">
            <v>6</v>
          </cell>
          <cell r="M25">
            <v>2</v>
          </cell>
          <cell r="N25">
            <v>0</v>
          </cell>
          <cell r="O25">
            <v>3</v>
          </cell>
          <cell r="P25">
            <v>1</v>
          </cell>
          <cell r="Q25">
            <v>5</v>
          </cell>
          <cell r="R25">
            <v>1</v>
          </cell>
          <cell r="S25">
            <v>27</v>
          </cell>
        </row>
        <row r="26">
          <cell r="G26" t="str">
            <v>105406-P.S.R. PAN DE AZUCAR</v>
          </cell>
          <cell r="H26">
            <v>13</v>
          </cell>
          <cell r="I26">
            <v>3</v>
          </cell>
          <cell r="J26">
            <v>21</v>
          </cell>
          <cell r="K26">
            <v>4</v>
          </cell>
          <cell r="L26">
            <v>6</v>
          </cell>
          <cell r="M26">
            <v>4</v>
          </cell>
          <cell r="N26">
            <v>13</v>
          </cell>
          <cell r="O26">
            <v>7</v>
          </cell>
          <cell r="P26">
            <v>10</v>
          </cell>
          <cell r="Q26">
            <v>5</v>
          </cell>
          <cell r="R26">
            <v>14</v>
          </cell>
          <cell r="S26">
            <v>100</v>
          </cell>
        </row>
        <row r="27">
          <cell r="G27" t="str">
            <v>105407-P.S.R. TAMBILLOS</v>
          </cell>
          <cell r="H27">
            <v>1</v>
          </cell>
          <cell r="I27">
            <v>0</v>
          </cell>
          <cell r="J27">
            <v>3</v>
          </cell>
          <cell r="K27">
            <v>1</v>
          </cell>
          <cell r="L27">
            <v>1</v>
          </cell>
          <cell r="M27">
            <v>1</v>
          </cell>
          <cell r="N27">
            <v>0</v>
          </cell>
          <cell r="O27">
            <v>7</v>
          </cell>
          <cell r="P27">
            <v>0</v>
          </cell>
          <cell r="Q27">
            <v>0</v>
          </cell>
          <cell r="R27">
            <v>0</v>
          </cell>
          <cell r="S27">
            <v>14</v>
          </cell>
        </row>
        <row r="28">
          <cell r="G28" t="str">
            <v>105705-CECOF EL ALBA</v>
          </cell>
          <cell r="H28">
            <v>0</v>
          </cell>
          <cell r="I28">
            <v>4</v>
          </cell>
          <cell r="J28">
            <v>2</v>
          </cell>
          <cell r="K28">
            <v>4</v>
          </cell>
          <cell r="L28">
            <v>1</v>
          </cell>
          <cell r="M28">
            <v>0</v>
          </cell>
          <cell r="N28">
            <v>4</v>
          </cell>
          <cell r="O28">
            <v>1</v>
          </cell>
          <cell r="P28">
            <v>2</v>
          </cell>
          <cell r="Q28">
            <v>2</v>
          </cell>
          <cell r="R28">
            <v>0</v>
          </cell>
          <cell r="S28">
            <v>20</v>
          </cell>
        </row>
        <row r="29">
          <cell r="G29" t="str">
            <v>04103-ANDACOLLO</v>
          </cell>
          <cell r="H29">
            <v>12</v>
          </cell>
          <cell r="I29">
            <v>65</v>
          </cell>
          <cell r="J29">
            <v>42</v>
          </cell>
          <cell r="K29">
            <v>41</v>
          </cell>
          <cell r="L29">
            <v>16</v>
          </cell>
          <cell r="M29">
            <v>12</v>
          </cell>
          <cell r="N29">
            <v>7</v>
          </cell>
          <cell r="O29">
            <v>6</v>
          </cell>
          <cell r="P29">
            <v>27</v>
          </cell>
          <cell r="Q29">
            <v>26</v>
          </cell>
          <cell r="R29">
            <v>2</v>
          </cell>
          <cell r="S29">
            <v>256</v>
          </cell>
        </row>
        <row r="30">
          <cell r="G30" t="str">
            <v>105106-HOSPITAL ANDACOLLO</v>
          </cell>
          <cell r="H30">
            <v>12</v>
          </cell>
          <cell r="I30">
            <v>65</v>
          </cell>
          <cell r="J30">
            <v>42</v>
          </cell>
          <cell r="K30">
            <v>41</v>
          </cell>
          <cell r="L30">
            <v>16</v>
          </cell>
          <cell r="M30">
            <v>12</v>
          </cell>
          <cell r="N30">
            <v>7</v>
          </cell>
          <cell r="O30">
            <v>6</v>
          </cell>
          <cell r="P30">
            <v>27</v>
          </cell>
          <cell r="Q30">
            <v>26</v>
          </cell>
          <cell r="R30">
            <v>2</v>
          </cell>
          <cell r="S30">
            <v>256</v>
          </cell>
        </row>
        <row r="31">
          <cell r="G31" t="str">
            <v>04104-LA HIGUERA</v>
          </cell>
          <cell r="I31">
            <v>0</v>
          </cell>
          <cell r="J31">
            <v>0</v>
          </cell>
          <cell r="K31">
            <v>1</v>
          </cell>
          <cell r="L31">
            <v>3</v>
          </cell>
          <cell r="M31">
            <v>0</v>
          </cell>
          <cell r="N31">
            <v>1</v>
          </cell>
          <cell r="O31">
            <v>1</v>
          </cell>
          <cell r="P31">
            <v>1</v>
          </cell>
          <cell r="Q31">
            <v>1</v>
          </cell>
          <cell r="R31">
            <v>1</v>
          </cell>
          <cell r="S31">
            <v>9</v>
          </cell>
        </row>
        <row r="32">
          <cell r="G32" t="str">
            <v>105505-P.S.R. LOS CHOROS</v>
          </cell>
          <cell r="L32">
            <v>1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1</v>
          </cell>
        </row>
        <row r="33">
          <cell r="G33" t="str">
            <v>105506-P.S.R. EL TRAPICHE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N33">
            <v>1</v>
          </cell>
          <cell r="O33">
            <v>1</v>
          </cell>
          <cell r="P33">
            <v>1</v>
          </cell>
          <cell r="R33">
            <v>1</v>
          </cell>
          <cell r="S33">
            <v>4</v>
          </cell>
        </row>
        <row r="34">
          <cell r="G34" t="str">
            <v>105314-CES. LA HIGUERA</v>
          </cell>
          <cell r="K34">
            <v>1</v>
          </cell>
          <cell r="L34">
            <v>2</v>
          </cell>
          <cell r="M34">
            <v>0</v>
          </cell>
          <cell r="O34">
            <v>0</v>
          </cell>
          <cell r="P34">
            <v>0</v>
          </cell>
          <cell r="Q34">
            <v>1</v>
          </cell>
          <cell r="R34">
            <v>0</v>
          </cell>
          <cell r="S34">
            <v>4</v>
          </cell>
        </row>
        <row r="35">
          <cell r="G35" t="str">
            <v>105500-P.S.R. CALETA HORNOS        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P35">
            <v>0</v>
          </cell>
          <cell r="Q35">
            <v>0</v>
          </cell>
          <cell r="S35">
            <v>0</v>
          </cell>
        </row>
        <row r="36">
          <cell r="G36" t="str">
            <v>04105-PAIHUANO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4</v>
          </cell>
          <cell r="N36">
            <v>3</v>
          </cell>
          <cell r="O36">
            <v>15</v>
          </cell>
          <cell r="P36">
            <v>6</v>
          </cell>
          <cell r="Q36">
            <v>2</v>
          </cell>
          <cell r="R36">
            <v>1</v>
          </cell>
          <cell r="S36">
            <v>31</v>
          </cell>
        </row>
        <row r="37">
          <cell r="G37" t="str">
            <v>105306-CES. PAIHUANO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2</v>
          </cell>
          <cell r="O37">
            <v>14</v>
          </cell>
          <cell r="P37">
            <v>4</v>
          </cell>
          <cell r="Q37">
            <v>1</v>
          </cell>
          <cell r="R37">
            <v>0</v>
          </cell>
          <cell r="S37">
            <v>21</v>
          </cell>
        </row>
        <row r="38">
          <cell r="G38" t="str">
            <v>105476-P.S.R. MONTE GRANDE</v>
          </cell>
          <cell r="H38">
            <v>0</v>
          </cell>
          <cell r="J38">
            <v>0</v>
          </cell>
          <cell r="K38">
            <v>0</v>
          </cell>
          <cell r="M38">
            <v>0</v>
          </cell>
          <cell r="N38">
            <v>0</v>
          </cell>
          <cell r="O38">
            <v>0</v>
          </cell>
          <cell r="R38">
            <v>0</v>
          </cell>
          <cell r="S38">
            <v>0</v>
          </cell>
        </row>
        <row r="39">
          <cell r="G39" t="str">
            <v>105477-P.S.R. PISCO ELQUI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4</v>
          </cell>
          <cell r="N39">
            <v>0</v>
          </cell>
          <cell r="O39">
            <v>0</v>
          </cell>
          <cell r="P39">
            <v>2</v>
          </cell>
          <cell r="Q39">
            <v>1</v>
          </cell>
          <cell r="R39">
            <v>0</v>
          </cell>
          <cell r="S39">
            <v>7</v>
          </cell>
        </row>
        <row r="40">
          <cell r="G40" t="str">
            <v>105475-P.S.R. HORCON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1</v>
          </cell>
          <cell r="S40">
            <v>3</v>
          </cell>
        </row>
        <row r="41">
          <cell r="G41" t="str">
            <v>04106-VICUÑA</v>
          </cell>
          <cell r="H41">
            <v>41</v>
          </cell>
          <cell r="I41">
            <v>19</v>
          </cell>
          <cell r="J41">
            <v>32</v>
          </cell>
          <cell r="K41">
            <v>49</v>
          </cell>
          <cell r="L41">
            <v>30</v>
          </cell>
          <cell r="M41">
            <v>33</v>
          </cell>
          <cell r="N41">
            <v>23</v>
          </cell>
          <cell r="O41">
            <v>15</v>
          </cell>
          <cell r="P41">
            <v>58</v>
          </cell>
          <cell r="Q41">
            <v>22</v>
          </cell>
          <cell r="R41">
            <v>26</v>
          </cell>
          <cell r="S41">
            <v>348</v>
          </cell>
        </row>
        <row r="42">
          <cell r="G42" t="str">
            <v>105107-HOSPITAL VICUÑA</v>
          </cell>
          <cell r="H42">
            <v>26</v>
          </cell>
          <cell r="I42">
            <v>5</v>
          </cell>
          <cell r="J42">
            <v>7</v>
          </cell>
          <cell r="K42">
            <v>12</v>
          </cell>
          <cell r="L42">
            <v>14</v>
          </cell>
          <cell r="M42">
            <v>12</v>
          </cell>
          <cell r="N42">
            <v>11</v>
          </cell>
          <cell r="O42">
            <v>10</v>
          </cell>
          <cell r="P42">
            <v>5</v>
          </cell>
          <cell r="Q42">
            <v>8</v>
          </cell>
          <cell r="R42">
            <v>8</v>
          </cell>
          <cell r="S42">
            <v>118</v>
          </cell>
        </row>
        <row r="43">
          <cell r="G43" t="str">
            <v>105467-P.S.R. DIAGUITAS</v>
          </cell>
          <cell r="H43">
            <v>7</v>
          </cell>
          <cell r="I43">
            <v>6</v>
          </cell>
          <cell r="J43">
            <v>0</v>
          </cell>
          <cell r="K43">
            <v>2</v>
          </cell>
          <cell r="L43">
            <v>0</v>
          </cell>
          <cell r="M43">
            <v>0</v>
          </cell>
          <cell r="N43">
            <v>1</v>
          </cell>
          <cell r="O43">
            <v>0</v>
          </cell>
          <cell r="P43">
            <v>4</v>
          </cell>
          <cell r="Q43">
            <v>0</v>
          </cell>
          <cell r="R43">
            <v>0</v>
          </cell>
          <cell r="S43">
            <v>20</v>
          </cell>
        </row>
        <row r="44">
          <cell r="G44" t="str">
            <v>105468-P.S.R. EL MOLLE</v>
          </cell>
          <cell r="H44">
            <v>0</v>
          </cell>
          <cell r="I44">
            <v>0</v>
          </cell>
          <cell r="J44">
            <v>1</v>
          </cell>
          <cell r="K44">
            <v>4</v>
          </cell>
          <cell r="L44">
            <v>0</v>
          </cell>
          <cell r="M44">
            <v>0</v>
          </cell>
          <cell r="N44">
            <v>1</v>
          </cell>
          <cell r="O44">
            <v>1</v>
          </cell>
          <cell r="P44">
            <v>0</v>
          </cell>
          <cell r="Q44">
            <v>9</v>
          </cell>
          <cell r="R44">
            <v>0</v>
          </cell>
          <cell r="S44">
            <v>16</v>
          </cell>
        </row>
        <row r="45">
          <cell r="G45" t="str">
            <v>105469-P.S.R. EL TAMBO</v>
          </cell>
          <cell r="H45">
            <v>0</v>
          </cell>
          <cell r="I45">
            <v>1</v>
          </cell>
          <cell r="J45">
            <v>0</v>
          </cell>
          <cell r="K45">
            <v>4</v>
          </cell>
          <cell r="L45">
            <v>1</v>
          </cell>
          <cell r="M45">
            <v>6</v>
          </cell>
          <cell r="N45">
            <v>1</v>
          </cell>
          <cell r="O45">
            <v>1</v>
          </cell>
          <cell r="P45">
            <v>8</v>
          </cell>
          <cell r="Q45">
            <v>1</v>
          </cell>
          <cell r="R45">
            <v>0</v>
          </cell>
          <cell r="S45">
            <v>23</v>
          </cell>
        </row>
        <row r="46">
          <cell r="G46" t="str">
            <v>105470-P.S.R. HUANTA</v>
          </cell>
          <cell r="J46">
            <v>0</v>
          </cell>
          <cell r="O46">
            <v>1</v>
          </cell>
          <cell r="P46">
            <v>1</v>
          </cell>
          <cell r="Q46">
            <v>0</v>
          </cell>
          <cell r="R46">
            <v>8</v>
          </cell>
          <cell r="S46">
            <v>10</v>
          </cell>
        </row>
        <row r="47">
          <cell r="G47" t="str">
            <v>105471-P.S.R. PERALILLO</v>
          </cell>
          <cell r="H47">
            <v>0</v>
          </cell>
          <cell r="I47">
            <v>0</v>
          </cell>
          <cell r="J47">
            <v>10</v>
          </cell>
          <cell r="K47">
            <v>12</v>
          </cell>
          <cell r="L47">
            <v>7</v>
          </cell>
          <cell r="M47">
            <v>0</v>
          </cell>
          <cell r="N47">
            <v>5</v>
          </cell>
          <cell r="O47">
            <v>0</v>
          </cell>
          <cell r="P47">
            <v>24</v>
          </cell>
          <cell r="Q47">
            <v>0</v>
          </cell>
          <cell r="S47">
            <v>58</v>
          </cell>
        </row>
        <row r="48">
          <cell r="G48" t="str">
            <v>105472-P.S.R. RIVADAVIA</v>
          </cell>
          <cell r="H48">
            <v>8</v>
          </cell>
          <cell r="I48">
            <v>7</v>
          </cell>
          <cell r="J48">
            <v>1</v>
          </cell>
          <cell r="K48">
            <v>2</v>
          </cell>
          <cell r="L48">
            <v>2</v>
          </cell>
          <cell r="M48">
            <v>6</v>
          </cell>
          <cell r="N48">
            <v>0</v>
          </cell>
          <cell r="O48">
            <v>1</v>
          </cell>
          <cell r="P48">
            <v>8</v>
          </cell>
          <cell r="Q48">
            <v>0</v>
          </cell>
          <cell r="R48">
            <v>0</v>
          </cell>
          <cell r="S48">
            <v>35</v>
          </cell>
        </row>
        <row r="49">
          <cell r="G49" t="str">
            <v>105473-P.S.R. TALCUNA</v>
          </cell>
          <cell r="H49">
            <v>0</v>
          </cell>
          <cell r="I49">
            <v>0</v>
          </cell>
          <cell r="J49">
            <v>7</v>
          </cell>
          <cell r="K49">
            <v>0</v>
          </cell>
          <cell r="L49">
            <v>0</v>
          </cell>
          <cell r="M49">
            <v>0</v>
          </cell>
          <cell r="O49">
            <v>1</v>
          </cell>
          <cell r="P49">
            <v>6</v>
          </cell>
          <cell r="Q49">
            <v>0</v>
          </cell>
          <cell r="R49">
            <v>8</v>
          </cell>
          <cell r="S49">
            <v>22</v>
          </cell>
        </row>
        <row r="50">
          <cell r="G50" t="str">
            <v>105474-P.S.R. CHAPILCA</v>
          </cell>
          <cell r="H50">
            <v>0</v>
          </cell>
          <cell r="J50">
            <v>2</v>
          </cell>
          <cell r="K50">
            <v>0</v>
          </cell>
          <cell r="L50">
            <v>3</v>
          </cell>
          <cell r="M50">
            <v>1</v>
          </cell>
          <cell r="N50">
            <v>1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7</v>
          </cell>
        </row>
        <row r="51">
          <cell r="G51" t="str">
            <v>105502-P.S.R. CALINGASTA</v>
          </cell>
          <cell r="H51">
            <v>0</v>
          </cell>
          <cell r="I51">
            <v>0</v>
          </cell>
          <cell r="J51">
            <v>4</v>
          </cell>
          <cell r="K51">
            <v>13</v>
          </cell>
          <cell r="L51">
            <v>3</v>
          </cell>
          <cell r="M51">
            <v>8</v>
          </cell>
          <cell r="N51">
            <v>2</v>
          </cell>
          <cell r="O51">
            <v>0</v>
          </cell>
          <cell r="P51">
            <v>0</v>
          </cell>
          <cell r="Q51">
            <v>1</v>
          </cell>
          <cell r="R51">
            <v>0</v>
          </cell>
          <cell r="S51">
            <v>31</v>
          </cell>
        </row>
        <row r="52">
          <cell r="G52" t="str">
            <v>105509-P.S.R. GUALLIGUAICA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M52">
            <v>0</v>
          </cell>
          <cell r="N52">
            <v>1</v>
          </cell>
          <cell r="O52">
            <v>0</v>
          </cell>
          <cell r="P52">
            <v>2</v>
          </cell>
          <cell r="Q52">
            <v>3</v>
          </cell>
          <cell r="R52">
            <v>2</v>
          </cell>
          <cell r="S52">
            <v>8</v>
          </cell>
        </row>
        <row r="53">
          <cell r="G53" t="str">
            <v>04201-ILLAPEL</v>
          </cell>
          <cell r="H53">
            <v>50</v>
          </cell>
          <cell r="I53">
            <v>27</v>
          </cell>
          <cell r="J53">
            <v>32</v>
          </cell>
          <cell r="K53">
            <v>45</v>
          </cell>
          <cell r="L53">
            <v>40</v>
          </cell>
          <cell r="M53">
            <v>71</v>
          </cell>
          <cell r="N53">
            <v>32</v>
          </cell>
          <cell r="O53">
            <v>73</v>
          </cell>
          <cell r="P53">
            <v>30</v>
          </cell>
          <cell r="Q53">
            <v>51</v>
          </cell>
          <cell r="R53">
            <v>120</v>
          </cell>
          <cell r="S53">
            <v>571</v>
          </cell>
        </row>
        <row r="54">
          <cell r="G54" t="str">
            <v>105103-HOSPITAL ILLAPEL</v>
          </cell>
          <cell r="H54">
            <v>13</v>
          </cell>
          <cell r="I54">
            <v>10</v>
          </cell>
          <cell r="J54">
            <v>21</v>
          </cell>
          <cell r="K54">
            <v>27</v>
          </cell>
          <cell r="L54">
            <v>9</v>
          </cell>
          <cell r="M54">
            <v>11</v>
          </cell>
          <cell r="N54">
            <v>9</v>
          </cell>
          <cell r="O54">
            <v>41</v>
          </cell>
          <cell r="P54">
            <v>13</v>
          </cell>
          <cell r="Q54">
            <v>23</v>
          </cell>
          <cell r="R54">
            <v>74</v>
          </cell>
          <cell r="S54">
            <v>251</v>
          </cell>
        </row>
        <row r="55">
          <cell r="G55" t="str">
            <v>105326-CESFAM SAN RAFAEL</v>
          </cell>
          <cell r="H55">
            <v>31</v>
          </cell>
          <cell r="I55">
            <v>5</v>
          </cell>
          <cell r="J55">
            <v>2</v>
          </cell>
          <cell r="K55">
            <v>0</v>
          </cell>
          <cell r="L55">
            <v>18</v>
          </cell>
          <cell r="M55">
            <v>40</v>
          </cell>
          <cell r="N55">
            <v>18</v>
          </cell>
          <cell r="O55">
            <v>8</v>
          </cell>
          <cell r="P55">
            <v>12</v>
          </cell>
          <cell r="Q55">
            <v>21</v>
          </cell>
          <cell r="R55">
            <v>19</v>
          </cell>
          <cell r="S55">
            <v>174</v>
          </cell>
        </row>
        <row r="56">
          <cell r="G56" t="str">
            <v>105443-P.S.R. CARCAMO                   </v>
          </cell>
          <cell r="J56">
            <v>1</v>
          </cell>
          <cell r="K56">
            <v>6</v>
          </cell>
          <cell r="L56">
            <v>2</v>
          </cell>
          <cell r="M56">
            <v>6</v>
          </cell>
          <cell r="N56">
            <v>0</v>
          </cell>
          <cell r="O56">
            <v>7</v>
          </cell>
          <cell r="R56">
            <v>7</v>
          </cell>
          <cell r="S56">
            <v>29</v>
          </cell>
        </row>
        <row r="57">
          <cell r="G57" t="str">
            <v>105444-P.S.R. HUINTIL</v>
          </cell>
          <cell r="H57">
            <v>1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5</v>
          </cell>
          <cell r="P57">
            <v>3</v>
          </cell>
          <cell r="Q57">
            <v>2</v>
          </cell>
          <cell r="R57">
            <v>1</v>
          </cell>
          <cell r="S57">
            <v>12</v>
          </cell>
        </row>
        <row r="58">
          <cell r="G58" t="str">
            <v>105445-P.S.R. LIMAHUIDA</v>
          </cell>
          <cell r="H58">
            <v>0</v>
          </cell>
          <cell r="I58">
            <v>0</v>
          </cell>
          <cell r="J58">
            <v>2</v>
          </cell>
          <cell r="L58">
            <v>1</v>
          </cell>
          <cell r="M58">
            <v>2</v>
          </cell>
          <cell r="N58">
            <v>2</v>
          </cell>
          <cell r="O58">
            <v>2</v>
          </cell>
          <cell r="P58">
            <v>1</v>
          </cell>
          <cell r="Q58">
            <v>0</v>
          </cell>
          <cell r="R58">
            <v>1</v>
          </cell>
          <cell r="S58">
            <v>11</v>
          </cell>
        </row>
        <row r="59">
          <cell r="G59" t="str">
            <v>105446-P.S.R. MATANCILLA</v>
          </cell>
          <cell r="J59">
            <v>0</v>
          </cell>
          <cell r="M59">
            <v>0</v>
          </cell>
          <cell r="N59">
            <v>0</v>
          </cell>
          <cell r="P59">
            <v>0</v>
          </cell>
          <cell r="R59">
            <v>0</v>
          </cell>
          <cell r="S59">
            <v>0</v>
          </cell>
        </row>
        <row r="60">
          <cell r="G60" t="str">
            <v>105447-P.S.R. PERALILLO</v>
          </cell>
          <cell r="H60">
            <v>0</v>
          </cell>
          <cell r="J60">
            <v>0</v>
          </cell>
          <cell r="K60">
            <v>2</v>
          </cell>
          <cell r="L60">
            <v>0</v>
          </cell>
          <cell r="M60">
            <v>4</v>
          </cell>
          <cell r="N60">
            <v>1</v>
          </cell>
          <cell r="P60">
            <v>0</v>
          </cell>
          <cell r="Q60">
            <v>5</v>
          </cell>
          <cell r="R60">
            <v>4</v>
          </cell>
          <cell r="S60">
            <v>16</v>
          </cell>
        </row>
        <row r="61">
          <cell r="G61" t="str">
            <v>105448-P.S.R. SANTA VIRGINIA</v>
          </cell>
          <cell r="I61">
            <v>0</v>
          </cell>
          <cell r="J61">
            <v>3</v>
          </cell>
          <cell r="K61">
            <v>4</v>
          </cell>
          <cell r="L61">
            <v>3</v>
          </cell>
          <cell r="M61">
            <v>0</v>
          </cell>
          <cell r="N61">
            <v>0</v>
          </cell>
          <cell r="O61">
            <v>0</v>
          </cell>
          <cell r="S61">
            <v>10</v>
          </cell>
        </row>
        <row r="62">
          <cell r="G62" t="str">
            <v>105449-P.S.R. TUNGA NORTE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O62">
            <v>0</v>
          </cell>
          <cell r="P62">
            <v>0</v>
          </cell>
          <cell r="Q62">
            <v>0</v>
          </cell>
          <cell r="R62">
            <v>5</v>
          </cell>
          <cell r="S62">
            <v>5</v>
          </cell>
        </row>
        <row r="63">
          <cell r="G63" t="str">
            <v>105485-P.S.R. PLAN DE HORNOS</v>
          </cell>
          <cell r="H63">
            <v>0</v>
          </cell>
          <cell r="I63">
            <v>3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1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5</v>
          </cell>
        </row>
        <row r="64">
          <cell r="G64" t="str">
            <v>105486-P.S.R. TUNGA SUR</v>
          </cell>
          <cell r="H64">
            <v>1</v>
          </cell>
          <cell r="I64">
            <v>0</v>
          </cell>
          <cell r="J64">
            <v>1</v>
          </cell>
          <cell r="L64">
            <v>1</v>
          </cell>
          <cell r="M64">
            <v>5</v>
          </cell>
          <cell r="N64">
            <v>1</v>
          </cell>
          <cell r="O64">
            <v>0</v>
          </cell>
          <cell r="P64">
            <v>0</v>
          </cell>
          <cell r="Q64">
            <v>0</v>
          </cell>
          <cell r="S64">
            <v>9</v>
          </cell>
        </row>
        <row r="65">
          <cell r="G65" t="str">
            <v>105487-P.S.R. CAÑAS UNO</v>
          </cell>
          <cell r="H65">
            <v>3</v>
          </cell>
          <cell r="I65">
            <v>9</v>
          </cell>
          <cell r="J65">
            <v>2</v>
          </cell>
          <cell r="K65">
            <v>6</v>
          </cell>
          <cell r="L65">
            <v>6</v>
          </cell>
          <cell r="M65">
            <v>0</v>
          </cell>
          <cell r="N65">
            <v>0</v>
          </cell>
          <cell r="O65">
            <v>9</v>
          </cell>
          <cell r="P65">
            <v>0</v>
          </cell>
          <cell r="Q65">
            <v>0</v>
          </cell>
          <cell r="R65">
            <v>3</v>
          </cell>
          <cell r="S65">
            <v>38</v>
          </cell>
        </row>
        <row r="66">
          <cell r="G66" t="str">
            <v>105496-P.S.R. PINTACURA SUR</v>
          </cell>
          <cell r="H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R66">
            <v>0</v>
          </cell>
          <cell r="S66">
            <v>0</v>
          </cell>
        </row>
        <row r="67">
          <cell r="G67" t="str">
            <v>105504-P.S.R. SOCAVON</v>
          </cell>
          <cell r="H67">
            <v>1</v>
          </cell>
          <cell r="I67">
            <v>0</v>
          </cell>
          <cell r="K67">
            <v>0</v>
          </cell>
          <cell r="L67">
            <v>0</v>
          </cell>
          <cell r="M67">
            <v>3</v>
          </cell>
          <cell r="N67">
            <v>0</v>
          </cell>
          <cell r="O67">
            <v>0</v>
          </cell>
          <cell r="P67">
            <v>1</v>
          </cell>
          <cell r="R67">
            <v>6</v>
          </cell>
          <cell r="S67">
            <v>11</v>
          </cell>
        </row>
        <row r="68">
          <cell r="G68" t="str">
            <v>04202-CANELA</v>
          </cell>
          <cell r="H68">
            <v>51</v>
          </cell>
          <cell r="I68">
            <v>11</v>
          </cell>
          <cell r="J68">
            <v>35</v>
          </cell>
          <cell r="K68">
            <v>22</v>
          </cell>
          <cell r="L68">
            <v>10</v>
          </cell>
          <cell r="M68">
            <v>6</v>
          </cell>
          <cell r="N68">
            <v>11</v>
          </cell>
          <cell r="O68">
            <v>16</v>
          </cell>
          <cell r="P68">
            <v>7</v>
          </cell>
          <cell r="Q68">
            <v>32</v>
          </cell>
          <cell r="R68">
            <v>11</v>
          </cell>
          <cell r="S68">
            <v>212</v>
          </cell>
        </row>
        <row r="69">
          <cell r="G69" t="str">
            <v>105309-CES. RURAL CANELA</v>
          </cell>
          <cell r="H69">
            <v>19</v>
          </cell>
          <cell r="I69">
            <v>2</v>
          </cell>
          <cell r="J69">
            <v>9</v>
          </cell>
          <cell r="K69">
            <v>2</v>
          </cell>
          <cell r="L69">
            <v>3</v>
          </cell>
          <cell r="M69">
            <v>2</v>
          </cell>
          <cell r="N69">
            <v>0</v>
          </cell>
          <cell r="O69">
            <v>6</v>
          </cell>
          <cell r="P69">
            <v>1</v>
          </cell>
          <cell r="Q69">
            <v>32</v>
          </cell>
          <cell r="R69">
            <v>6</v>
          </cell>
          <cell r="S69">
            <v>82</v>
          </cell>
        </row>
        <row r="70">
          <cell r="G70" t="str">
            <v>105450-P.S.R. MINCHA NORTE            </v>
          </cell>
          <cell r="H70">
            <v>3</v>
          </cell>
          <cell r="I70">
            <v>0</v>
          </cell>
          <cell r="J70">
            <v>2</v>
          </cell>
          <cell r="K70">
            <v>5</v>
          </cell>
          <cell r="L70">
            <v>2</v>
          </cell>
          <cell r="M70">
            <v>3</v>
          </cell>
          <cell r="N70">
            <v>1</v>
          </cell>
          <cell r="O70">
            <v>4</v>
          </cell>
          <cell r="P70">
            <v>1</v>
          </cell>
          <cell r="Q70">
            <v>0</v>
          </cell>
          <cell r="R70">
            <v>0</v>
          </cell>
          <cell r="S70">
            <v>21</v>
          </cell>
        </row>
        <row r="71">
          <cell r="G71" t="str">
            <v>105451-P.S.R. AGUA FRIA</v>
          </cell>
          <cell r="H71">
            <v>3</v>
          </cell>
          <cell r="I71">
            <v>2</v>
          </cell>
          <cell r="K71">
            <v>2</v>
          </cell>
          <cell r="L71">
            <v>2</v>
          </cell>
          <cell r="N71">
            <v>4</v>
          </cell>
          <cell r="O71">
            <v>0</v>
          </cell>
          <cell r="P71">
            <v>2</v>
          </cell>
          <cell r="Q71">
            <v>0</v>
          </cell>
          <cell r="R71">
            <v>4</v>
          </cell>
          <cell r="S71">
            <v>19</v>
          </cell>
        </row>
        <row r="72">
          <cell r="G72" t="str">
            <v>105482-P.S.R. CANELA ALTA</v>
          </cell>
          <cell r="H72">
            <v>2</v>
          </cell>
          <cell r="I72">
            <v>0</v>
          </cell>
          <cell r="J72">
            <v>5</v>
          </cell>
          <cell r="K72">
            <v>4</v>
          </cell>
          <cell r="L72">
            <v>3</v>
          </cell>
          <cell r="M72">
            <v>0</v>
          </cell>
          <cell r="N72">
            <v>6</v>
          </cell>
          <cell r="O72">
            <v>2</v>
          </cell>
          <cell r="P72">
            <v>3</v>
          </cell>
          <cell r="Q72">
            <v>0</v>
          </cell>
          <cell r="R72">
            <v>1</v>
          </cell>
          <cell r="S72">
            <v>26</v>
          </cell>
        </row>
        <row r="73">
          <cell r="G73" t="str">
            <v>105483-P.S.R. LOS RULOS</v>
          </cell>
          <cell r="H73">
            <v>8</v>
          </cell>
          <cell r="I73">
            <v>2</v>
          </cell>
          <cell r="J73">
            <v>2</v>
          </cell>
          <cell r="K73">
            <v>3</v>
          </cell>
          <cell r="L73">
            <v>0</v>
          </cell>
          <cell r="M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15</v>
          </cell>
        </row>
        <row r="74">
          <cell r="G74" t="str">
            <v>105484-P.S.R. HUENTELAUQUEN</v>
          </cell>
          <cell r="H74">
            <v>4</v>
          </cell>
          <cell r="I74">
            <v>0</v>
          </cell>
          <cell r="J74">
            <v>14</v>
          </cell>
          <cell r="K74">
            <v>3</v>
          </cell>
          <cell r="L74">
            <v>0</v>
          </cell>
          <cell r="M74">
            <v>0</v>
          </cell>
          <cell r="N74">
            <v>0</v>
          </cell>
          <cell r="O74">
            <v>2</v>
          </cell>
          <cell r="P74">
            <v>0</v>
          </cell>
          <cell r="Q74">
            <v>0</v>
          </cell>
          <cell r="R74">
            <v>0</v>
          </cell>
          <cell r="S74">
            <v>23</v>
          </cell>
        </row>
        <row r="75">
          <cell r="G75" t="str">
            <v>105488-P.S.R. ESPIRITU SANTO</v>
          </cell>
          <cell r="H75">
            <v>0</v>
          </cell>
          <cell r="I75">
            <v>1</v>
          </cell>
          <cell r="K75">
            <v>0</v>
          </cell>
          <cell r="O75">
            <v>0</v>
          </cell>
          <cell r="Q75">
            <v>0</v>
          </cell>
          <cell r="S75">
            <v>1</v>
          </cell>
        </row>
        <row r="76">
          <cell r="G76" t="str">
            <v>105493-P.S.R. MINCHA SUR</v>
          </cell>
          <cell r="H76">
            <v>3</v>
          </cell>
          <cell r="I76">
            <v>0</v>
          </cell>
          <cell r="J76">
            <v>1</v>
          </cell>
          <cell r="K76">
            <v>2</v>
          </cell>
          <cell r="L76">
            <v>0</v>
          </cell>
          <cell r="M76">
            <v>1</v>
          </cell>
          <cell r="O76">
            <v>2</v>
          </cell>
          <cell r="P76">
            <v>0</v>
          </cell>
          <cell r="Q76">
            <v>0</v>
          </cell>
          <cell r="S76">
            <v>9</v>
          </cell>
        </row>
        <row r="77">
          <cell r="G77" t="str">
            <v>105497-P.S.R. JABONERIA</v>
          </cell>
          <cell r="H77">
            <v>6</v>
          </cell>
          <cell r="I77">
            <v>2</v>
          </cell>
          <cell r="J77">
            <v>1</v>
          </cell>
          <cell r="L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S77">
            <v>9</v>
          </cell>
        </row>
        <row r="78">
          <cell r="G78" t="str">
            <v>105498-P.S.R. QUEBRADA DE LINARES</v>
          </cell>
          <cell r="H78">
            <v>3</v>
          </cell>
          <cell r="I78">
            <v>2</v>
          </cell>
          <cell r="J78">
            <v>1</v>
          </cell>
          <cell r="K78">
            <v>1</v>
          </cell>
          <cell r="L78">
            <v>0</v>
          </cell>
          <cell r="M78">
            <v>0</v>
          </cell>
          <cell r="O78">
            <v>0</v>
          </cell>
          <cell r="P78">
            <v>0</v>
          </cell>
          <cell r="R78">
            <v>0</v>
          </cell>
          <cell r="S78">
            <v>7</v>
          </cell>
        </row>
        <row r="79">
          <cell r="G79" t="str">
            <v>04203-LOS VILOS</v>
          </cell>
          <cell r="H79">
            <v>9</v>
          </cell>
          <cell r="I79">
            <v>17</v>
          </cell>
          <cell r="J79">
            <v>48</v>
          </cell>
          <cell r="K79">
            <v>24</v>
          </cell>
          <cell r="L79">
            <v>22</v>
          </cell>
          <cell r="M79">
            <v>17</v>
          </cell>
          <cell r="N79">
            <v>6</v>
          </cell>
          <cell r="O79">
            <v>11</v>
          </cell>
          <cell r="P79">
            <v>44</v>
          </cell>
          <cell r="Q79">
            <v>15</v>
          </cell>
          <cell r="R79">
            <v>25</v>
          </cell>
          <cell r="S79">
            <v>238</v>
          </cell>
        </row>
        <row r="80">
          <cell r="G80" t="str">
            <v>105108-HOSPITAL LOS VILOS</v>
          </cell>
          <cell r="H80">
            <v>8</v>
          </cell>
          <cell r="I80">
            <v>17</v>
          </cell>
          <cell r="J80">
            <v>13</v>
          </cell>
          <cell r="K80">
            <v>13</v>
          </cell>
          <cell r="L80">
            <v>11</v>
          </cell>
          <cell r="M80">
            <v>3</v>
          </cell>
          <cell r="N80">
            <v>1</v>
          </cell>
          <cell r="O80">
            <v>7</v>
          </cell>
          <cell r="P80">
            <v>34</v>
          </cell>
          <cell r="Q80">
            <v>8</v>
          </cell>
          <cell r="R80">
            <v>4</v>
          </cell>
          <cell r="S80">
            <v>119</v>
          </cell>
        </row>
        <row r="81">
          <cell r="G81" t="str">
            <v>105478-P.S.R. CAIMANES                   </v>
          </cell>
          <cell r="H81">
            <v>0</v>
          </cell>
          <cell r="I81">
            <v>0</v>
          </cell>
          <cell r="J81">
            <v>21</v>
          </cell>
          <cell r="K81">
            <v>4</v>
          </cell>
          <cell r="L81">
            <v>1</v>
          </cell>
          <cell r="M81">
            <v>7</v>
          </cell>
          <cell r="N81">
            <v>3</v>
          </cell>
          <cell r="O81">
            <v>3</v>
          </cell>
          <cell r="P81">
            <v>6</v>
          </cell>
          <cell r="Q81">
            <v>4</v>
          </cell>
          <cell r="R81">
            <v>18</v>
          </cell>
          <cell r="S81">
            <v>67</v>
          </cell>
        </row>
        <row r="82">
          <cell r="G82" t="str">
            <v>105479-P.S.R. GUANGUALI</v>
          </cell>
          <cell r="H82">
            <v>0</v>
          </cell>
          <cell r="I82">
            <v>0</v>
          </cell>
          <cell r="J82">
            <v>0</v>
          </cell>
          <cell r="K82">
            <v>3</v>
          </cell>
          <cell r="L82">
            <v>5</v>
          </cell>
          <cell r="M82">
            <v>3</v>
          </cell>
          <cell r="N82">
            <v>2</v>
          </cell>
          <cell r="O82">
            <v>0</v>
          </cell>
          <cell r="P82">
            <v>1</v>
          </cell>
          <cell r="Q82">
            <v>1</v>
          </cell>
          <cell r="R82">
            <v>0</v>
          </cell>
          <cell r="S82">
            <v>15</v>
          </cell>
        </row>
        <row r="83">
          <cell r="G83" t="str">
            <v>105480-P.S.R. QUILIMARI</v>
          </cell>
          <cell r="H83">
            <v>0</v>
          </cell>
          <cell r="I83">
            <v>0</v>
          </cell>
          <cell r="J83">
            <v>8</v>
          </cell>
          <cell r="K83">
            <v>4</v>
          </cell>
          <cell r="L83">
            <v>4</v>
          </cell>
          <cell r="M83">
            <v>1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18</v>
          </cell>
        </row>
        <row r="84">
          <cell r="G84" t="str">
            <v>105481-P.S.R. TILAMA</v>
          </cell>
          <cell r="I84">
            <v>0</v>
          </cell>
          <cell r="J84">
            <v>4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1</v>
          </cell>
          <cell r="Q84">
            <v>0</v>
          </cell>
          <cell r="R84">
            <v>3</v>
          </cell>
          <cell r="S84">
            <v>8</v>
          </cell>
        </row>
        <row r="85">
          <cell r="G85" t="str">
            <v>105511-P.S.R. LOS CONDORES</v>
          </cell>
          <cell r="H85">
            <v>1</v>
          </cell>
          <cell r="I85">
            <v>0</v>
          </cell>
          <cell r="J85">
            <v>2</v>
          </cell>
          <cell r="K85">
            <v>0</v>
          </cell>
          <cell r="L85">
            <v>1</v>
          </cell>
          <cell r="M85">
            <v>3</v>
          </cell>
          <cell r="N85">
            <v>0</v>
          </cell>
          <cell r="P85">
            <v>2</v>
          </cell>
          <cell r="Q85">
            <v>2</v>
          </cell>
          <cell r="R85">
            <v>0</v>
          </cell>
          <cell r="S85">
            <v>11</v>
          </cell>
        </row>
        <row r="86">
          <cell r="G86" t="str">
            <v>04204-SALAMANCA</v>
          </cell>
          <cell r="H86">
            <v>32</v>
          </cell>
          <cell r="I86">
            <v>44</v>
          </cell>
          <cell r="J86">
            <v>50</v>
          </cell>
          <cell r="K86">
            <v>68</v>
          </cell>
          <cell r="L86">
            <v>60</v>
          </cell>
          <cell r="M86">
            <v>63</v>
          </cell>
          <cell r="N86">
            <v>57</v>
          </cell>
          <cell r="O86">
            <v>85</v>
          </cell>
          <cell r="P86">
            <v>44</v>
          </cell>
          <cell r="Q86">
            <v>58</v>
          </cell>
          <cell r="R86">
            <v>34</v>
          </cell>
          <cell r="S86">
            <v>595</v>
          </cell>
        </row>
        <row r="87">
          <cell r="G87" t="str">
            <v>105104-HOSPITAL SALAMANCA</v>
          </cell>
          <cell r="H87">
            <v>10</v>
          </cell>
          <cell r="I87">
            <v>10</v>
          </cell>
          <cell r="J87">
            <v>8</v>
          </cell>
          <cell r="K87">
            <v>20</v>
          </cell>
          <cell r="L87">
            <v>23</v>
          </cell>
          <cell r="M87">
            <v>26</v>
          </cell>
          <cell r="N87">
            <v>18</v>
          </cell>
          <cell r="O87">
            <v>40</v>
          </cell>
          <cell r="P87">
            <v>9</v>
          </cell>
          <cell r="Q87">
            <v>18</v>
          </cell>
          <cell r="R87">
            <v>3</v>
          </cell>
          <cell r="S87">
            <v>185</v>
          </cell>
        </row>
        <row r="88">
          <cell r="G88" t="str">
            <v>105452-P.S.R. CUNCUMEN                 </v>
          </cell>
          <cell r="H88">
            <v>10</v>
          </cell>
          <cell r="I88">
            <v>13</v>
          </cell>
          <cell r="J88">
            <v>19</v>
          </cell>
          <cell r="K88">
            <v>21</v>
          </cell>
          <cell r="L88">
            <v>14</v>
          </cell>
          <cell r="M88">
            <v>15</v>
          </cell>
          <cell r="N88">
            <v>17</v>
          </cell>
          <cell r="O88">
            <v>19</v>
          </cell>
          <cell r="P88">
            <v>17</v>
          </cell>
          <cell r="Q88">
            <v>20</v>
          </cell>
          <cell r="R88">
            <v>16</v>
          </cell>
          <cell r="S88">
            <v>181</v>
          </cell>
        </row>
        <row r="89">
          <cell r="G89" t="str">
            <v>105453-P.S.R. TRANQUILLA</v>
          </cell>
          <cell r="H89">
            <v>3</v>
          </cell>
          <cell r="I89">
            <v>4</v>
          </cell>
          <cell r="J89">
            <v>6</v>
          </cell>
          <cell r="K89">
            <v>2</v>
          </cell>
          <cell r="L89">
            <v>6</v>
          </cell>
          <cell r="M89">
            <v>10</v>
          </cell>
          <cell r="N89">
            <v>5</v>
          </cell>
          <cell r="O89">
            <v>9</v>
          </cell>
          <cell r="P89">
            <v>6</v>
          </cell>
          <cell r="Q89">
            <v>6</v>
          </cell>
          <cell r="R89">
            <v>5</v>
          </cell>
          <cell r="S89">
            <v>62</v>
          </cell>
        </row>
        <row r="90">
          <cell r="G90" t="str">
            <v>105454-P.S.R. CUNLAGUA</v>
          </cell>
          <cell r="H90">
            <v>0</v>
          </cell>
          <cell r="I90">
            <v>3</v>
          </cell>
          <cell r="J90">
            <v>0</v>
          </cell>
          <cell r="K90">
            <v>0</v>
          </cell>
          <cell r="L90">
            <v>2</v>
          </cell>
          <cell r="M90">
            <v>0</v>
          </cell>
          <cell r="N90">
            <v>1</v>
          </cell>
          <cell r="O90">
            <v>0</v>
          </cell>
          <cell r="P90">
            <v>1</v>
          </cell>
          <cell r="Q90">
            <v>0</v>
          </cell>
          <cell r="R90">
            <v>0</v>
          </cell>
          <cell r="S90">
            <v>7</v>
          </cell>
        </row>
        <row r="91">
          <cell r="G91" t="str">
            <v>105455-P.S.R. CHILLEPIN</v>
          </cell>
          <cell r="H91">
            <v>5</v>
          </cell>
          <cell r="I91">
            <v>1</v>
          </cell>
          <cell r="J91">
            <v>0</v>
          </cell>
          <cell r="K91">
            <v>2</v>
          </cell>
          <cell r="L91">
            <v>0</v>
          </cell>
          <cell r="M91">
            <v>3</v>
          </cell>
          <cell r="N91">
            <v>2</v>
          </cell>
          <cell r="O91">
            <v>2</v>
          </cell>
          <cell r="P91">
            <v>3</v>
          </cell>
          <cell r="Q91">
            <v>2</v>
          </cell>
          <cell r="R91">
            <v>2</v>
          </cell>
          <cell r="S91">
            <v>22</v>
          </cell>
        </row>
        <row r="92">
          <cell r="G92" t="str">
            <v>105456-P.S.R. LLIMPO</v>
          </cell>
          <cell r="H92">
            <v>2</v>
          </cell>
          <cell r="I92">
            <v>2</v>
          </cell>
          <cell r="J92">
            <v>4</v>
          </cell>
          <cell r="K92">
            <v>4</v>
          </cell>
          <cell r="L92">
            <v>5</v>
          </cell>
          <cell r="M92">
            <v>1</v>
          </cell>
          <cell r="N92">
            <v>5</v>
          </cell>
          <cell r="O92">
            <v>3</v>
          </cell>
          <cell r="P92">
            <v>4</v>
          </cell>
          <cell r="Q92">
            <v>6</v>
          </cell>
          <cell r="R92">
            <v>1</v>
          </cell>
          <cell r="S92">
            <v>37</v>
          </cell>
        </row>
        <row r="93">
          <cell r="G93" t="str">
            <v>105457-P.S.R. SAN AGUSTIN</v>
          </cell>
          <cell r="H93">
            <v>0</v>
          </cell>
          <cell r="I93">
            <v>3</v>
          </cell>
          <cell r="J93">
            <v>3</v>
          </cell>
          <cell r="K93">
            <v>4</v>
          </cell>
          <cell r="L93">
            <v>2</v>
          </cell>
          <cell r="M93">
            <v>0</v>
          </cell>
          <cell r="N93">
            <v>2</v>
          </cell>
          <cell r="O93">
            <v>1</v>
          </cell>
          <cell r="P93">
            <v>0</v>
          </cell>
          <cell r="Q93">
            <v>0</v>
          </cell>
          <cell r="R93">
            <v>1</v>
          </cell>
          <cell r="S93">
            <v>16</v>
          </cell>
        </row>
        <row r="94">
          <cell r="G94" t="str">
            <v>105458-P.S.R. TAHUINCO</v>
          </cell>
          <cell r="H94">
            <v>0</v>
          </cell>
          <cell r="I94">
            <v>0</v>
          </cell>
          <cell r="J94">
            <v>2</v>
          </cell>
          <cell r="K94">
            <v>4</v>
          </cell>
          <cell r="L94">
            <v>3</v>
          </cell>
          <cell r="M94">
            <v>0</v>
          </cell>
          <cell r="N94">
            <v>2</v>
          </cell>
          <cell r="O94">
            <v>4</v>
          </cell>
          <cell r="P94">
            <v>0</v>
          </cell>
          <cell r="R94">
            <v>0</v>
          </cell>
          <cell r="S94">
            <v>15</v>
          </cell>
        </row>
        <row r="95">
          <cell r="G95" t="str">
            <v>105491-P.S.R. QUELEN BAJO</v>
          </cell>
          <cell r="H95">
            <v>1</v>
          </cell>
          <cell r="I95">
            <v>3</v>
          </cell>
          <cell r="J95">
            <v>1</v>
          </cell>
          <cell r="K95">
            <v>2</v>
          </cell>
          <cell r="L95">
            <v>4</v>
          </cell>
          <cell r="M95">
            <v>5</v>
          </cell>
          <cell r="N95">
            <v>3</v>
          </cell>
          <cell r="O95">
            <v>4</v>
          </cell>
          <cell r="P95">
            <v>3</v>
          </cell>
          <cell r="Q95">
            <v>3</v>
          </cell>
          <cell r="R95">
            <v>2</v>
          </cell>
          <cell r="S95">
            <v>31</v>
          </cell>
        </row>
        <row r="96">
          <cell r="G96" t="str">
            <v>105492-P.S.R. CAMISA</v>
          </cell>
          <cell r="H96">
            <v>1</v>
          </cell>
          <cell r="I96">
            <v>0</v>
          </cell>
          <cell r="J96">
            <v>1</v>
          </cell>
          <cell r="K96">
            <v>4</v>
          </cell>
          <cell r="L96">
            <v>0</v>
          </cell>
          <cell r="M96">
            <v>0</v>
          </cell>
          <cell r="N96">
            <v>0</v>
          </cell>
          <cell r="O96">
            <v>1</v>
          </cell>
          <cell r="P96">
            <v>0</v>
          </cell>
          <cell r="Q96">
            <v>2</v>
          </cell>
          <cell r="R96">
            <v>1</v>
          </cell>
          <cell r="S96">
            <v>10</v>
          </cell>
        </row>
        <row r="97">
          <cell r="G97" t="str">
            <v>105501-P.S.R. ARBOLEDA GRANDE</v>
          </cell>
          <cell r="H97">
            <v>0</v>
          </cell>
          <cell r="I97">
            <v>5</v>
          </cell>
          <cell r="J97">
            <v>6</v>
          </cell>
          <cell r="K97">
            <v>5</v>
          </cell>
          <cell r="L97">
            <v>1</v>
          </cell>
          <cell r="M97">
            <v>3</v>
          </cell>
          <cell r="N97">
            <v>2</v>
          </cell>
          <cell r="O97">
            <v>2</v>
          </cell>
          <cell r="P97">
            <v>1</v>
          </cell>
          <cell r="Q97">
            <v>1</v>
          </cell>
          <cell r="R97">
            <v>3</v>
          </cell>
          <cell r="S97">
            <v>29</v>
          </cell>
        </row>
        <row r="98">
          <cell r="G98" t="str">
            <v>04301-OVALLE</v>
          </cell>
          <cell r="H98">
            <v>176</v>
          </cell>
          <cell r="I98">
            <v>122</v>
          </cell>
          <cell r="J98">
            <v>211</v>
          </cell>
          <cell r="K98">
            <v>203</v>
          </cell>
          <cell r="L98">
            <v>168</v>
          </cell>
          <cell r="M98">
            <v>228</v>
          </cell>
          <cell r="N98">
            <v>172</v>
          </cell>
          <cell r="O98">
            <v>198</v>
          </cell>
          <cell r="P98">
            <v>126</v>
          </cell>
          <cell r="Q98">
            <v>87</v>
          </cell>
          <cell r="R98">
            <v>76</v>
          </cell>
          <cell r="S98">
            <v>1767</v>
          </cell>
        </row>
        <row r="99">
          <cell r="G99" t="str">
            <v>105315-CES. RURAL C. DE TAMAYA</v>
          </cell>
          <cell r="H99">
            <v>13</v>
          </cell>
          <cell r="I99">
            <v>1</v>
          </cell>
          <cell r="J99">
            <v>24</v>
          </cell>
          <cell r="K99">
            <v>7</v>
          </cell>
          <cell r="L99">
            <v>7</v>
          </cell>
          <cell r="M99">
            <v>8</v>
          </cell>
          <cell r="N99">
            <v>9</v>
          </cell>
          <cell r="O99">
            <v>3</v>
          </cell>
          <cell r="P99">
            <v>5</v>
          </cell>
          <cell r="Q99">
            <v>2</v>
          </cell>
          <cell r="R99">
            <v>5</v>
          </cell>
          <cell r="S99">
            <v>84</v>
          </cell>
        </row>
        <row r="100">
          <cell r="G100" t="str">
            <v>105317-CES. JORGE JORDAN D.</v>
          </cell>
          <cell r="H100">
            <v>114</v>
          </cell>
          <cell r="I100">
            <v>41</v>
          </cell>
          <cell r="J100">
            <v>81</v>
          </cell>
          <cell r="K100">
            <v>82</v>
          </cell>
          <cell r="L100">
            <v>85</v>
          </cell>
          <cell r="M100">
            <v>69</v>
          </cell>
          <cell r="N100">
            <v>59</v>
          </cell>
          <cell r="O100">
            <v>47</v>
          </cell>
          <cell r="P100">
            <v>45</v>
          </cell>
          <cell r="Q100">
            <v>4</v>
          </cell>
          <cell r="R100">
            <v>1</v>
          </cell>
          <cell r="S100">
            <v>628</v>
          </cell>
        </row>
        <row r="101">
          <cell r="G101" t="str">
            <v>105322-CES. MARCOS MACUADA</v>
          </cell>
          <cell r="H101">
            <v>30</v>
          </cell>
          <cell r="I101">
            <v>33</v>
          </cell>
          <cell r="J101">
            <v>65</v>
          </cell>
          <cell r="K101">
            <v>55</v>
          </cell>
          <cell r="L101">
            <v>34</v>
          </cell>
          <cell r="M101">
            <v>93</v>
          </cell>
          <cell r="N101">
            <v>58</v>
          </cell>
          <cell r="O101">
            <v>117</v>
          </cell>
          <cell r="P101">
            <v>54</v>
          </cell>
          <cell r="Q101">
            <v>54</v>
          </cell>
          <cell r="R101">
            <v>48</v>
          </cell>
          <cell r="S101">
            <v>641</v>
          </cell>
        </row>
        <row r="102">
          <cell r="G102" t="str">
            <v>105324-CES. SOTAQUI</v>
          </cell>
          <cell r="H102">
            <v>5</v>
          </cell>
          <cell r="I102">
            <v>5</v>
          </cell>
          <cell r="J102">
            <v>6</v>
          </cell>
          <cell r="K102">
            <v>17</v>
          </cell>
          <cell r="L102">
            <v>5</v>
          </cell>
          <cell r="M102">
            <v>8</v>
          </cell>
          <cell r="N102">
            <v>2</v>
          </cell>
          <cell r="O102">
            <v>8</v>
          </cell>
          <cell r="P102">
            <v>6</v>
          </cell>
          <cell r="Q102">
            <v>6</v>
          </cell>
          <cell r="R102">
            <v>8</v>
          </cell>
          <cell r="S102">
            <v>76</v>
          </cell>
        </row>
        <row r="103">
          <cell r="G103" t="str">
            <v>105415-P.S.R. BARRAZA</v>
          </cell>
          <cell r="H103">
            <v>0</v>
          </cell>
          <cell r="I103">
            <v>0</v>
          </cell>
          <cell r="J103">
            <v>1</v>
          </cell>
          <cell r="K103">
            <v>2</v>
          </cell>
          <cell r="L103">
            <v>2</v>
          </cell>
          <cell r="M103">
            <v>0</v>
          </cell>
          <cell r="N103">
            <v>2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7</v>
          </cell>
        </row>
        <row r="104">
          <cell r="G104" t="str">
            <v>105416-P.S.R. CAMARICO                  </v>
          </cell>
          <cell r="I104">
            <v>0</v>
          </cell>
          <cell r="J104">
            <v>5</v>
          </cell>
          <cell r="K104">
            <v>4</v>
          </cell>
          <cell r="L104">
            <v>5</v>
          </cell>
          <cell r="M104">
            <v>2</v>
          </cell>
          <cell r="N104">
            <v>2</v>
          </cell>
          <cell r="O104">
            <v>0</v>
          </cell>
          <cell r="P104">
            <v>1</v>
          </cell>
          <cell r="Q104">
            <v>1</v>
          </cell>
          <cell r="S104">
            <v>20</v>
          </cell>
        </row>
        <row r="105">
          <cell r="G105" t="str">
            <v>105417-P.S.R. ALCONES BAJOS</v>
          </cell>
          <cell r="I105">
            <v>3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S105">
            <v>3</v>
          </cell>
        </row>
        <row r="106">
          <cell r="G106" t="str">
            <v>105419-P.S.R. LAS SOSSAS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1</v>
          </cell>
          <cell r="S106">
            <v>1</v>
          </cell>
        </row>
        <row r="107">
          <cell r="G107" t="str">
            <v>105420-P.S.R. LIMARI</v>
          </cell>
          <cell r="I107">
            <v>0</v>
          </cell>
          <cell r="J107">
            <v>4</v>
          </cell>
          <cell r="K107">
            <v>0</v>
          </cell>
          <cell r="L107">
            <v>4</v>
          </cell>
          <cell r="M107">
            <v>1</v>
          </cell>
          <cell r="N107">
            <v>1</v>
          </cell>
          <cell r="O107">
            <v>1</v>
          </cell>
          <cell r="P107">
            <v>6</v>
          </cell>
          <cell r="Q107">
            <v>1</v>
          </cell>
          <cell r="R107">
            <v>3</v>
          </cell>
          <cell r="S107">
            <v>21</v>
          </cell>
        </row>
        <row r="108">
          <cell r="G108" t="str">
            <v>105422-P.S.R. HORNILLOS</v>
          </cell>
          <cell r="J108">
            <v>0</v>
          </cell>
          <cell r="K108">
            <v>0</v>
          </cell>
          <cell r="L108">
            <v>0</v>
          </cell>
          <cell r="M108">
            <v>1</v>
          </cell>
          <cell r="O108">
            <v>0</v>
          </cell>
          <cell r="P108">
            <v>0</v>
          </cell>
          <cell r="Q108">
            <v>0</v>
          </cell>
          <cell r="S108">
            <v>1</v>
          </cell>
        </row>
        <row r="109">
          <cell r="G109" t="str">
            <v>105437-P.S.R. CHALINGA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O109">
            <v>1</v>
          </cell>
          <cell r="P109">
            <v>0</v>
          </cell>
          <cell r="Q109">
            <v>0</v>
          </cell>
          <cell r="R109">
            <v>0</v>
          </cell>
          <cell r="S109">
            <v>1</v>
          </cell>
        </row>
        <row r="110">
          <cell r="G110" t="str">
            <v>105439-P.S.R. CERRO BLANCO</v>
          </cell>
          <cell r="H110">
            <v>0</v>
          </cell>
          <cell r="I110">
            <v>1</v>
          </cell>
          <cell r="J110">
            <v>0</v>
          </cell>
          <cell r="K110">
            <v>4</v>
          </cell>
          <cell r="L110">
            <v>0</v>
          </cell>
          <cell r="M110">
            <v>8</v>
          </cell>
          <cell r="N110">
            <v>4</v>
          </cell>
          <cell r="O110">
            <v>0</v>
          </cell>
          <cell r="P110">
            <v>0</v>
          </cell>
          <cell r="Q110">
            <v>0</v>
          </cell>
          <cell r="S110">
            <v>17</v>
          </cell>
        </row>
        <row r="111">
          <cell r="G111" t="str">
            <v>105507-P.S.R. HUAMALATA</v>
          </cell>
          <cell r="H111">
            <v>1</v>
          </cell>
          <cell r="I111">
            <v>2</v>
          </cell>
          <cell r="J111">
            <v>4</v>
          </cell>
          <cell r="K111">
            <v>5</v>
          </cell>
          <cell r="L111">
            <v>5</v>
          </cell>
          <cell r="M111">
            <v>1</v>
          </cell>
          <cell r="N111">
            <v>4</v>
          </cell>
          <cell r="O111">
            <v>3</v>
          </cell>
          <cell r="P111">
            <v>1</v>
          </cell>
          <cell r="Q111">
            <v>0</v>
          </cell>
          <cell r="R111">
            <v>5</v>
          </cell>
          <cell r="S111">
            <v>31</v>
          </cell>
        </row>
        <row r="112">
          <cell r="G112" t="str">
            <v>105510-P.S.R. RECOLETA</v>
          </cell>
          <cell r="H112">
            <v>1</v>
          </cell>
          <cell r="I112">
            <v>1</v>
          </cell>
          <cell r="J112">
            <v>6</v>
          </cell>
          <cell r="K112">
            <v>4</v>
          </cell>
          <cell r="L112">
            <v>1</v>
          </cell>
          <cell r="M112">
            <v>3</v>
          </cell>
          <cell r="N112">
            <v>5</v>
          </cell>
          <cell r="O112">
            <v>2</v>
          </cell>
          <cell r="P112">
            <v>0</v>
          </cell>
          <cell r="Q112">
            <v>1</v>
          </cell>
          <cell r="R112">
            <v>0</v>
          </cell>
          <cell r="S112">
            <v>24</v>
          </cell>
        </row>
        <row r="113">
          <cell r="G113" t="str">
            <v>105722-CECOF SAN JOSE DE LA DEHESA</v>
          </cell>
          <cell r="H113">
            <v>11</v>
          </cell>
          <cell r="I113">
            <v>30</v>
          </cell>
          <cell r="J113">
            <v>12</v>
          </cell>
          <cell r="K113">
            <v>20</v>
          </cell>
          <cell r="L113">
            <v>17</v>
          </cell>
          <cell r="M113">
            <v>23</v>
          </cell>
          <cell r="N113">
            <v>16</v>
          </cell>
          <cell r="O113">
            <v>11</v>
          </cell>
          <cell r="P113">
            <v>3</v>
          </cell>
          <cell r="Q113">
            <v>1</v>
          </cell>
          <cell r="R113">
            <v>1</v>
          </cell>
          <cell r="S113">
            <v>145</v>
          </cell>
        </row>
        <row r="114">
          <cell r="G114" t="str">
            <v>105723-CECOF LIMARI</v>
          </cell>
          <cell r="H114">
            <v>1</v>
          </cell>
          <cell r="I114">
            <v>5</v>
          </cell>
          <cell r="J114">
            <v>3</v>
          </cell>
          <cell r="K114">
            <v>3</v>
          </cell>
          <cell r="L114">
            <v>3</v>
          </cell>
          <cell r="M114">
            <v>11</v>
          </cell>
          <cell r="N114">
            <v>10</v>
          </cell>
          <cell r="O114">
            <v>5</v>
          </cell>
          <cell r="P114">
            <v>5</v>
          </cell>
          <cell r="Q114">
            <v>14</v>
          </cell>
          <cell r="R114">
            <v>4</v>
          </cell>
          <cell r="S114">
            <v>64</v>
          </cell>
        </row>
        <row r="115">
          <cell r="G115" t="str">
            <v>200258-CECOF LOS COPIHUES</v>
          </cell>
          <cell r="Q115">
            <v>3</v>
          </cell>
          <cell r="R115">
            <v>0</v>
          </cell>
          <cell r="S115">
            <v>3</v>
          </cell>
        </row>
        <row r="116">
          <cell r="G116" t="str">
            <v>04302-COMBARBALÁ</v>
          </cell>
          <cell r="H116">
            <v>16</v>
          </cell>
          <cell r="I116">
            <v>17</v>
          </cell>
          <cell r="J116">
            <v>20</v>
          </cell>
          <cell r="K116">
            <v>29</v>
          </cell>
          <cell r="L116">
            <v>32</v>
          </cell>
          <cell r="M116">
            <v>28</v>
          </cell>
          <cell r="N116">
            <v>9</v>
          </cell>
          <cell r="O116">
            <v>24</v>
          </cell>
          <cell r="P116">
            <v>37</v>
          </cell>
          <cell r="Q116">
            <v>26</v>
          </cell>
          <cell r="R116">
            <v>14</v>
          </cell>
          <cell r="S116">
            <v>252</v>
          </cell>
        </row>
        <row r="117">
          <cell r="G117" t="str">
            <v>105105-HOSPITAL COMBARBALA</v>
          </cell>
          <cell r="H117">
            <v>10</v>
          </cell>
          <cell r="I117">
            <v>11</v>
          </cell>
          <cell r="J117">
            <v>6</v>
          </cell>
          <cell r="K117">
            <v>11</v>
          </cell>
          <cell r="L117">
            <v>8</v>
          </cell>
          <cell r="M117">
            <v>3</v>
          </cell>
          <cell r="N117">
            <v>3</v>
          </cell>
          <cell r="O117">
            <v>8</v>
          </cell>
          <cell r="P117">
            <v>13</v>
          </cell>
          <cell r="Q117">
            <v>5</v>
          </cell>
          <cell r="R117">
            <v>2</v>
          </cell>
          <cell r="S117">
            <v>80</v>
          </cell>
        </row>
        <row r="118">
          <cell r="G118" t="str">
            <v>105433-P.S.R. SAN LORENZO</v>
          </cell>
          <cell r="I118">
            <v>0</v>
          </cell>
          <cell r="J118">
            <v>0</v>
          </cell>
          <cell r="L118">
            <v>1</v>
          </cell>
          <cell r="M118">
            <v>2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3</v>
          </cell>
        </row>
        <row r="119">
          <cell r="G119" t="str">
            <v>105434-P.S.R. SAN MARCOS</v>
          </cell>
          <cell r="H119">
            <v>0</v>
          </cell>
          <cell r="I119">
            <v>1</v>
          </cell>
          <cell r="J119">
            <v>4</v>
          </cell>
          <cell r="K119">
            <v>1</v>
          </cell>
          <cell r="L119">
            <v>4</v>
          </cell>
          <cell r="M119">
            <v>11</v>
          </cell>
          <cell r="N119">
            <v>1</v>
          </cell>
          <cell r="O119">
            <v>0</v>
          </cell>
          <cell r="P119">
            <v>2</v>
          </cell>
          <cell r="Q119">
            <v>2</v>
          </cell>
          <cell r="R119">
            <v>1</v>
          </cell>
          <cell r="S119">
            <v>27</v>
          </cell>
        </row>
        <row r="120">
          <cell r="G120" t="str">
            <v>105441-P.S.R. MANQUEHUA</v>
          </cell>
          <cell r="H120">
            <v>0</v>
          </cell>
          <cell r="I120">
            <v>1</v>
          </cell>
          <cell r="J120">
            <v>1</v>
          </cell>
          <cell r="K120">
            <v>1</v>
          </cell>
          <cell r="L120">
            <v>3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2</v>
          </cell>
          <cell r="R120">
            <v>7</v>
          </cell>
          <cell r="S120">
            <v>20</v>
          </cell>
        </row>
        <row r="121">
          <cell r="G121" t="str">
            <v>105459-P.S.R. BARRANCAS                </v>
          </cell>
          <cell r="H121">
            <v>0</v>
          </cell>
          <cell r="I121">
            <v>1</v>
          </cell>
          <cell r="J121">
            <v>3</v>
          </cell>
          <cell r="K121">
            <v>2</v>
          </cell>
          <cell r="L121">
            <v>1</v>
          </cell>
          <cell r="M121">
            <v>0</v>
          </cell>
          <cell r="N121">
            <v>1</v>
          </cell>
          <cell r="O121">
            <v>1</v>
          </cell>
          <cell r="P121">
            <v>1</v>
          </cell>
          <cell r="Q121">
            <v>0</v>
          </cell>
          <cell r="R121">
            <v>1</v>
          </cell>
          <cell r="S121">
            <v>11</v>
          </cell>
        </row>
        <row r="122">
          <cell r="G122" t="str">
            <v>105460-P.S.R. COGOTI 18</v>
          </cell>
          <cell r="H122">
            <v>1</v>
          </cell>
          <cell r="I122">
            <v>0</v>
          </cell>
          <cell r="J122">
            <v>2</v>
          </cell>
          <cell r="K122">
            <v>6</v>
          </cell>
          <cell r="L122">
            <v>0</v>
          </cell>
          <cell r="M122">
            <v>0</v>
          </cell>
          <cell r="N122">
            <v>1</v>
          </cell>
          <cell r="O122">
            <v>2</v>
          </cell>
          <cell r="P122">
            <v>1</v>
          </cell>
          <cell r="Q122">
            <v>0</v>
          </cell>
          <cell r="R122">
            <v>0</v>
          </cell>
          <cell r="S122">
            <v>13</v>
          </cell>
        </row>
        <row r="123">
          <cell r="G123" t="str">
            <v>105461-P.S.R. EL HUACHO</v>
          </cell>
          <cell r="H123">
            <v>1</v>
          </cell>
          <cell r="I123">
            <v>0</v>
          </cell>
          <cell r="K123">
            <v>2</v>
          </cell>
          <cell r="L123">
            <v>1</v>
          </cell>
          <cell r="M123">
            <v>0</v>
          </cell>
          <cell r="N123">
            <v>0</v>
          </cell>
          <cell r="O123">
            <v>0</v>
          </cell>
          <cell r="Q123">
            <v>0</v>
          </cell>
          <cell r="S123">
            <v>4</v>
          </cell>
        </row>
        <row r="124">
          <cell r="G124" t="str">
            <v>105462-P.S.R. EL SAUCE</v>
          </cell>
          <cell r="H124">
            <v>0</v>
          </cell>
          <cell r="I124">
            <v>0</v>
          </cell>
          <cell r="J124">
            <v>0</v>
          </cell>
          <cell r="K124">
            <v>3</v>
          </cell>
          <cell r="L124">
            <v>1</v>
          </cell>
          <cell r="M124">
            <v>1</v>
          </cell>
          <cell r="N124">
            <v>0</v>
          </cell>
          <cell r="O124">
            <v>2</v>
          </cell>
          <cell r="P124">
            <v>1</v>
          </cell>
          <cell r="Q124">
            <v>0</v>
          </cell>
          <cell r="R124">
            <v>0</v>
          </cell>
          <cell r="S124">
            <v>8</v>
          </cell>
        </row>
        <row r="125">
          <cell r="G125" t="str">
            <v>105463-P.S.R. QUILITAPIA</v>
          </cell>
          <cell r="H125">
            <v>0</v>
          </cell>
          <cell r="I125">
            <v>2</v>
          </cell>
          <cell r="J125">
            <v>1</v>
          </cell>
          <cell r="K125">
            <v>0</v>
          </cell>
          <cell r="L125">
            <v>0</v>
          </cell>
          <cell r="M125">
            <v>4</v>
          </cell>
          <cell r="N125">
            <v>0</v>
          </cell>
          <cell r="O125">
            <v>7</v>
          </cell>
          <cell r="P125">
            <v>11</v>
          </cell>
          <cell r="Q125">
            <v>2</v>
          </cell>
          <cell r="R125">
            <v>0</v>
          </cell>
          <cell r="S125">
            <v>27</v>
          </cell>
        </row>
        <row r="126">
          <cell r="G126" t="str">
            <v>105464-P.S.R. LA LIGUA</v>
          </cell>
          <cell r="H126">
            <v>0</v>
          </cell>
          <cell r="I126">
            <v>0</v>
          </cell>
          <cell r="J126">
            <v>0</v>
          </cell>
          <cell r="K126">
            <v>2</v>
          </cell>
          <cell r="L126">
            <v>3</v>
          </cell>
          <cell r="M126">
            <v>4</v>
          </cell>
          <cell r="N126">
            <v>1</v>
          </cell>
          <cell r="O126">
            <v>0</v>
          </cell>
          <cell r="P126">
            <v>0</v>
          </cell>
          <cell r="Q126">
            <v>7</v>
          </cell>
          <cell r="R126">
            <v>0</v>
          </cell>
          <cell r="S126">
            <v>17</v>
          </cell>
        </row>
        <row r="127">
          <cell r="G127" t="str">
            <v>105465-P.S.R. RAMADILLA</v>
          </cell>
          <cell r="H127">
            <v>0</v>
          </cell>
          <cell r="I127">
            <v>0</v>
          </cell>
          <cell r="J127">
            <v>1</v>
          </cell>
          <cell r="K127">
            <v>0</v>
          </cell>
          <cell r="L127">
            <v>3</v>
          </cell>
          <cell r="M127">
            <v>0</v>
          </cell>
          <cell r="N127">
            <v>1</v>
          </cell>
          <cell r="O127">
            <v>1</v>
          </cell>
          <cell r="P127">
            <v>3</v>
          </cell>
          <cell r="Q127">
            <v>4</v>
          </cell>
          <cell r="R127">
            <v>1</v>
          </cell>
          <cell r="S127">
            <v>14</v>
          </cell>
        </row>
        <row r="128">
          <cell r="G128" t="str">
            <v>105466-P.S.R. VALLE HERMOSO</v>
          </cell>
          <cell r="H128">
            <v>1</v>
          </cell>
          <cell r="I128">
            <v>0</v>
          </cell>
          <cell r="K128">
            <v>1</v>
          </cell>
          <cell r="L128">
            <v>4</v>
          </cell>
          <cell r="N128">
            <v>0</v>
          </cell>
          <cell r="O128">
            <v>1</v>
          </cell>
          <cell r="P128">
            <v>0</v>
          </cell>
          <cell r="Q128">
            <v>1</v>
          </cell>
          <cell r="R128">
            <v>2</v>
          </cell>
          <cell r="S128">
            <v>10</v>
          </cell>
        </row>
        <row r="129">
          <cell r="G129" t="str">
            <v>105490-P.S.R. EL DURAZNO</v>
          </cell>
          <cell r="H129">
            <v>3</v>
          </cell>
          <cell r="I129">
            <v>1</v>
          </cell>
          <cell r="J129">
            <v>2</v>
          </cell>
          <cell r="K129">
            <v>0</v>
          </cell>
          <cell r="L129">
            <v>3</v>
          </cell>
          <cell r="M129">
            <v>0</v>
          </cell>
          <cell r="N129">
            <v>1</v>
          </cell>
          <cell r="O129">
            <v>0</v>
          </cell>
          <cell r="P129">
            <v>5</v>
          </cell>
          <cell r="Q129">
            <v>3</v>
          </cell>
          <cell r="S129">
            <v>18</v>
          </cell>
        </row>
        <row r="130">
          <cell r="G130" t="str">
            <v>04304-MONTE PATRIA</v>
          </cell>
          <cell r="H130">
            <v>19</v>
          </cell>
          <cell r="I130">
            <v>15</v>
          </cell>
          <cell r="J130">
            <v>41</v>
          </cell>
          <cell r="K130">
            <v>49</v>
          </cell>
          <cell r="L130">
            <v>46</v>
          </cell>
          <cell r="M130">
            <v>143</v>
          </cell>
          <cell r="N130">
            <v>32</v>
          </cell>
          <cell r="O130">
            <v>50</v>
          </cell>
          <cell r="P130">
            <v>80</v>
          </cell>
          <cell r="Q130">
            <v>32</v>
          </cell>
          <cell r="R130">
            <v>45</v>
          </cell>
          <cell r="S130">
            <v>552</v>
          </cell>
        </row>
        <row r="131">
          <cell r="G131" t="str">
            <v>105307-CES. RURAL MONTE PATRIA</v>
          </cell>
          <cell r="H131">
            <v>1</v>
          </cell>
          <cell r="I131">
            <v>2</v>
          </cell>
          <cell r="J131">
            <v>3</v>
          </cell>
          <cell r="K131">
            <v>3</v>
          </cell>
          <cell r="L131">
            <v>4</v>
          </cell>
          <cell r="M131">
            <v>49</v>
          </cell>
          <cell r="N131">
            <v>4</v>
          </cell>
          <cell r="O131">
            <v>25</v>
          </cell>
          <cell r="P131">
            <v>42</v>
          </cell>
          <cell r="Q131">
            <v>7</v>
          </cell>
          <cell r="R131">
            <v>12</v>
          </cell>
          <cell r="S131">
            <v>152</v>
          </cell>
        </row>
        <row r="132">
          <cell r="G132" t="str">
            <v>105311-CES. RURAL CHAÑARAL ALTO</v>
          </cell>
          <cell r="H132">
            <v>5</v>
          </cell>
          <cell r="I132">
            <v>0</v>
          </cell>
          <cell r="J132">
            <v>11</v>
          </cell>
          <cell r="K132">
            <v>8</v>
          </cell>
          <cell r="L132">
            <v>9</v>
          </cell>
          <cell r="M132">
            <v>17</v>
          </cell>
          <cell r="N132">
            <v>7</v>
          </cell>
          <cell r="O132">
            <v>7</v>
          </cell>
          <cell r="P132">
            <v>11</v>
          </cell>
          <cell r="Q132">
            <v>10</v>
          </cell>
          <cell r="R132">
            <v>6</v>
          </cell>
          <cell r="S132">
            <v>91</v>
          </cell>
        </row>
        <row r="133">
          <cell r="G133" t="str">
            <v>105312-CES. RURAL CAREN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3</v>
          </cell>
          <cell r="M133">
            <v>3</v>
          </cell>
          <cell r="N133">
            <v>10</v>
          </cell>
          <cell r="O133">
            <v>4</v>
          </cell>
          <cell r="P133">
            <v>9</v>
          </cell>
          <cell r="Q133">
            <v>0</v>
          </cell>
          <cell r="R133">
            <v>1</v>
          </cell>
          <cell r="S133">
            <v>30</v>
          </cell>
        </row>
        <row r="134">
          <cell r="G134" t="str">
            <v>105318-CES. RURAL EL PALQUI</v>
          </cell>
          <cell r="H134">
            <v>7</v>
          </cell>
          <cell r="I134">
            <v>7</v>
          </cell>
          <cell r="J134">
            <v>11</v>
          </cell>
          <cell r="K134">
            <v>9</v>
          </cell>
          <cell r="L134">
            <v>7</v>
          </cell>
          <cell r="M134">
            <v>60</v>
          </cell>
          <cell r="N134">
            <v>0</v>
          </cell>
          <cell r="O134">
            <v>7</v>
          </cell>
          <cell r="P134">
            <v>5</v>
          </cell>
          <cell r="Q134">
            <v>6</v>
          </cell>
          <cell r="R134">
            <v>14</v>
          </cell>
          <cell r="S134">
            <v>133</v>
          </cell>
        </row>
        <row r="135">
          <cell r="G135" t="str">
            <v>105425-P.S.R. CHILECITO</v>
          </cell>
          <cell r="H135">
            <v>3</v>
          </cell>
          <cell r="I135">
            <v>0</v>
          </cell>
          <cell r="J135">
            <v>3</v>
          </cell>
          <cell r="K135">
            <v>0</v>
          </cell>
          <cell r="L135">
            <v>0</v>
          </cell>
          <cell r="M135">
            <v>6</v>
          </cell>
          <cell r="N135">
            <v>1</v>
          </cell>
          <cell r="O135">
            <v>1</v>
          </cell>
          <cell r="P135">
            <v>0</v>
          </cell>
          <cell r="Q135">
            <v>0</v>
          </cell>
          <cell r="R135">
            <v>0</v>
          </cell>
          <cell r="S135">
            <v>14</v>
          </cell>
        </row>
        <row r="136">
          <cell r="G136" t="str">
            <v>105427-P.S.R. HACIENDA VALDIVIA</v>
          </cell>
          <cell r="H136">
            <v>1</v>
          </cell>
          <cell r="I136">
            <v>1</v>
          </cell>
          <cell r="J136">
            <v>2</v>
          </cell>
          <cell r="K136">
            <v>3</v>
          </cell>
          <cell r="L136">
            <v>2</v>
          </cell>
          <cell r="M136">
            <v>3</v>
          </cell>
          <cell r="N136">
            <v>1</v>
          </cell>
          <cell r="O136">
            <v>0</v>
          </cell>
          <cell r="P136">
            <v>1</v>
          </cell>
          <cell r="Q136">
            <v>0</v>
          </cell>
          <cell r="R136">
            <v>3</v>
          </cell>
          <cell r="S136">
            <v>17</v>
          </cell>
        </row>
        <row r="137">
          <cell r="G137" t="str">
            <v>105428-P.S.R. HUATULAME</v>
          </cell>
          <cell r="I137">
            <v>0</v>
          </cell>
          <cell r="J137">
            <v>3</v>
          </cell>
          <cell r="K137">
            <v>4</v>
          </cell>
          <cell r="L137">
            <v>1</v>
          </cell>
          <cell r="M137">
            <v>1</v>
          </cell>
          <cell r="N137">
            <v>1</v>
          </cell>
          <cell r="P137">
            <v>0</v>
          </cell>
          <cell r="Q137">
            <v>0</v>
          </cell>
          <cell r="R137">
            <v>5</v>
          </cell>
          <cell r="S137">
            <v>15</v>
          </cell>
        </row>
        <row r="138">
          <cell r="G138" t="str">
            <v>105430-P.S.R. MIALQUI</v>
          </cell>
          <cell r="H138">
            <v>0</v>
          </cell>
          <cell r="I138">
            <v>3</v>
          </cell>
          <cell r="J138">
            <v>0</v>
          </cell>
          <cell r="L138">
            <v>2</v>
          </cell>
          <cell r="M138">
            <v>1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S138">
            <v>6</v>
          </cell>
        </row>
        <row r="139">
          <cell r="G139" t="str">
            <v>105431-P.S.R. PEDREGAL</v>
          </cell>
          <cell r="H139">
            <v>1</v>
          </cell>
          <cell r="I139">
            <v>1</v>
          </cell>
          <cell r="J139">
            <v>2</v>
          </cell>
          <cell r="K139">
            <v>4</v>
          </cell>
          <cell r="L139">
            <v>4</v>
          </cell>
          <cell r="M139">
            <v>1</v>
          </cell>
          <cell r="N139">
            <v>4</v>
          </cell>
          <cell r="O139">
            <v>2</v>
          </cell>
          <cell r="P139">
            <v>1</v>
          </cell>
          <cell r="Q139">
            <v>1</v>
          </cell>
          <cell r="R139">
            <v>2</v>
          </cell>
          <cell r="S139">
            <v>23</v>
          </cell>
        </row>
        <row r="140">
          <cell r="G140" t="str">
            <v>105432-P.S.R. RAPEL</v>
          </cell>
          <cell r="H140">
            <v>0</v>
          </cell>
          <cell r="I140">
            <v>1</v>
          </cell>
          <cell r="J140">
            <v>3</v>
          </cell>
          <cell r="K140">
            <v>16</v>
          </cell>
          <cell r="L140">
            <v>6</v>
          </cell>
          <cell r="M140">
            <v>0</v>
          </cell>
          <cell r="N140">
            <v>4</v>
          </cell>
          <cell r="O140">
            <v>2</v>
          </cell>
          <cell r="P140">
            <v>3</v>
          </cell>
          <cell r="Q140">
            <v>4</v>
          </cell>
          <cell r="R140">
            <v>0</v>
          </cell>
          <cell r="S140">
            <v>39</v>
          </cell>
        </row>
        <row r="141">
          <cell r="G141" t="str">
            <v>105435-P.S.R. TULAHUEN</v>
          </cell>
          <cell r="I141">
            <v>0</v>
          </cell>
          <cell r="J141">
            <v>1</v>
          </cell>
          <cell r="K141">
            <v>0</v>
          </cell>
          <cell r="L141">
            <v>1</v>
          </cell>
          <cell r="M141">
            <v>0</v>
          </cell>
          <cell r="N141">
            <v>0</v>
          </cell>
          <cell r="O141">
            <v>0</v>
          </cell>
          <cell r="P141">
            <v>6</v>
          </cell>
          <cell r="Q141">
            <v>4</v>
          </cell>
          <cell r="R141">
            <v>1</v>
          </cell>
          <cell r="S141">
            <v>13</v>
          </cell>
        </row>
        <row r="142">
          <cell r="G142" t="str">
            <v>105436-P.S.R. EL MAITEN</v>
          </cell>
          <cell r="H142">
            <v>1</v>
          </cell>
          <cell r="I142">
            <v>0</v>
          </cell>
          <cell r="J142">
            <v>2</v>
          </cell>
          <cell r="K142">
            <v>2</v>
          </cell>
          <cell r="L142">
            <v>2</v>
          </cell>
          <cell r="M142">
            <v>2</v>
          </cell>
          <cell r="N142">
            <v>0</v>
          </cell>
          <cell r="O142">
            <v>2</v>
          </cell>
          <cell r="P142">
            <v>2</v>
          </cell>
          <cell r="Q142">
            <v>0</v>
          </cell>
          <cell r="R142">
            <v>1</v>
          </cell>
          <cell r="S142">
            <v>14</v>
          </cell>
        </row>
        <row r="143">
          <cell r="G143" t="str">
            <v>105489-P.S.R. RAMADAS DE TULAHUEN</v>
          </cell>
          <cell r="K143">
            <v>0</v>
          </cell>
          <cell r="L143">
            <v>5</v>
          </cell>
          <cell r="S143">
            <v>5</v>
          </cell>
        </row>
        <row r="144">
          <cell r="G144" t="str">
            <v>04304-PUNITAQUI</v>
          </cell>
          <cell r="H144">
            <v>0</v>
          </cell>
          <cell r="I144">
            <v>0</v>
          </cell>
          <cell r="J144">
            <v>37</v>
          </cell>
          <cell r="K144">
            <v>10</v>
          </cell>
          <cell r="L144">
            <v>17</v>
          </cell>
          <cell r="M144">
            <v>25</v>
          </cell>
          <cell r="N144">
            <v>0</v>
          </cell>
          <cell r="O144">
            <v>22</v>
          </cell>
          <cell r="P144">
            <v>0</v>
          </cell>
          <cell r="Q144">
            <v>28</v>
          </cell>
          <cell r="R144">
            <v>1</v>
          </cell>
          <cell r="S144">
            <v>140</v>
          </cell>
        </row>
        <row r="145">
          <cell r="G145" t="str">
            <v>105308-CES. RURAL PUNITAQUI</v>
          </cell>
          <cell r="H145">
            <v>0</v>
          </cell>
          <cell r="I145">
            <v>0</v>
          </cell>
          <cell r="J145">
            <v>37</v>
          </cell>
          <cell r="K145">
            <v>10</v>
          </cell>
          <cell r="L145">
            <v>17</v>
          </cell>
          <cell r="M145">
            <v>25</v>
          </cell>
          <cell r="N145">
            <v>0</v>
          </cell>
          <cell r="O145">
            <v>22</v>
          </cell>
          <cell r="P145">
            <v>0</v>
          </cell>
          <cell r="Q145">
            <v>28</v>
          </cell>
          <cell r="R145">
            <v>1</v>
          </cell>
          <cell r="S145">
            <v>140</v>
          </cell>
        </row>
        <row r="146">
          <cell r="G146" t="str">
            <v>105440-P.S.R. DIVISADERO</v>
          </cell>
          <cell r="H146">
            <v>0</v>
          </cell>
          <cell r="I146">
            <v>0</v>
          </cell>
          <cell r="J146">
            <v>0</v>
          </cell>
          <cell r="L146">
            <v>0</v>
          </cell>
          <cell r="M146">
            <v>0</v>
          </cell>
          <cell r="O146">
            <v>0</v>
          </cell>
          <cell r="P146">
            <v>0</v>
          </cell>
          <cell r="S146">
            <v>0</v>
          </cell>
        </row>
        <row r="147">
          <cell r="G147" t="str">
            <v>105442-P.S.R. SAN PEDRO DE QUILES</v>
          </cell>
          <cell r="M147">
            <v>0</v>
          </cell>
          <cell r="S147">
            <v>0</v>
          </cell>
        </row>
        <row r="148">
          <cell r="G148" t="str">
            <v>105508-P.S.R. EL PARRAL DE QUILES  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P148">
            <v>0</v>
          </cell>
          <cell r="S148">
            <v>0</v>
          </cell>
        </row>
        <row r="149">
          <cell r="G149" t="str">
            <v>04305-RIO HURTADO</v>
          </cell>
          <cell r="H149">
            <v>25</v>
          </cell>
          <cell r="I149">
            <v>0</v>
          </cell>
          <cell r="J149">
            <v>10</v>
          </cell>
          <cell r="K149">
            <v>12</v>
          </cell>
          <cell r="L149">
            <v>7</v>
          </cell>
          <cell r="M149">
            <v>7</v>
          </cell>
          <cell r="N149">
            <v>16</v>
          </cell>
          <cell r="O149">
            <v>21</v>
          </cell>
          <cell r="P149">
            <v>7</v>
          </cell>
          <cell r="Q149">
            <v>27</v>
          </cell>
          <cell r="R149">
            <v>35</v>
          </cell>
          <cell r="S149">
            <v>167</v>
          </cell>
        </row>
        <row r="150">
          <cell r="G150" t="str">
            <v>105310-CES. RURAL PICHASCA</v>
          </cell>
          <cell r="H150">
            <v>13</v>
          </cell>
          <cell r="J150">
            <v>1</v>
          </cell>
          <cell r="K150">
            <v>3</v>
          </cell>
          <cell r="L150">
            <v>0</v>
          </cell>
          <cell r="M150">
            <v>4</v>
          </cell>
          <cell r="N150">
            <v>9</v>
          </cell>
          <cell r="O150">
            <v>5</v>
          </cell>
          <cell r="P150">
            <v>0</v>
          </cell>
          <cell r="Q150">
            <v>1</v>
          </cell>
          <cell r="R150">
            <v>5</v>
          </cell>
          <cell r="S150">
            <v>41</v>
          </cell>
        </row>
        <row r="151">
          <cell r="G151" t="str">
            <v>105409-P.S.R. EL CHAÑAR</v>
          </cell>
          <cell r="H151">
            <v>2</v>
          </cell>
          <cell r="I151">
            <v>0</v>
          </cell>
          <cell r="K151">
            <v>1</v>
          </cell>
          <cell r="L151">
            <v>0</v>
          </cell>
          <cell r="M151">
            <v>2</v>
          </cell>
          <cell r="N151">
            <v>0</v>
          </cell>
          <cell r="O151">
            <v>5</v>
          </cell>
          <cell r="P151">
            <v>1</v>
          </cell>
          <cell r="Q151">
            <v>0</v>
          </cell>
          <cell r="R151">
            <v>0</v>
          </cell>
          <cell r="S151">
            <v>11</v>
          </cell>
        </row>
        <row r="152">
          <cell r="G152" t="str">
            <v>105410-P.S.R. HURTADO</v>
          </cell>
          <cell r="H152">
            <v>9</v>
          </cell>
          <cell r="I152">
            <v>0</v>
          </cell>
          <cell r="J152">
            <v>3</v>
          </cell>
          <cell r="K152">
            <v>6</v>
          </cell>
          <cell r="L152">
            <v>3</v>
          </cell>
          <cell r="M152">
            <v>1</v>
          </cell>
          <cell r="N152">
            <v>0</v>
          </cell>
          <cell r="O152">
            <v>2</v>
          </cell>
          <cell r="P152">
            <v>2</v>
          </cell>
          <cell r="Q152">
            <v>1</v>
          </cell>
          <cell r="R152">
            <v>1</v>
          </cell>
          <cell r="S152">
            <v>28</v>
          </cell>
        </row>
        <row r="153">
          <cell r="G153" t="str">
            <v>105411-P.S.R. LAS BREAS</v>
          </cell>
          <cell r="H153">
            <v>0</v>
          </cell>
          <cell r="I153">
            <v>0</v>
          </cell>
          <cell r="J153">
            <v>1</v>
          </cell>
          <cell r="L153">
            <v>0</v>
          </cell>
          <cell r="M153">
            <v>0</v>
          </cell>
          <cell r="N153">
            <v>1</v>
          </cell>
          <cell r="P153">
            <v>2</v>
          </cell>
          <cell r="R153">
            <v>3</v>
          </cell>
          <cell r="S153">
            <v>7</v>
          </cell>
        </row>
        <row r="154">
          <cell r="G154" t="str">
            <v>105413-P.S.R. SAMO ALTO</v>
          </cell>
          <cell r="J154">
            <v>3</v>
          </cell>
          <cell r="K154">
            <v>2</v>
          </cell>
          <cell r="L154">
            <v>0</v>
          </cell>
          <cell r="M154">
            <v>0</v>
          </cell>
          <cell r="N154">
            <v>1</v>
          </cell>
          <cell r="O154">
            <v>3</v>
          </cell>
          <cell r="P154">
            <v>2</v>
          </cell>
          <cell r="Q154">
            <v>17</v>
          </cell>
          <cell r="R154">
            <v>9</v>
          </cell>
          <cell r="S154">
            <v>37</v>
          </cell>
        </row>
        <row r="155">
          <cell r="G155" t="str">
            <v>105414-P.S.R. SERON</v>
          </cell>
          <cell r="H155">
            <v>1</v>
          </cell>
          <cell r="I155">
            <v>0</v>
          </cell>
          <cell r="J155">
            <v>2</v>
          </cell>
          <cell r="K155">
            <v>0</v>
          </cell>
          <cell r="L155">
            <v>0</v>
          </cell>
          <cell r="N155">
            <v>1</v>
          </cell>
          <cell r="O155">
            <v>6</v>
          </cell>
          <cell r="P155">
            <v>0</v>
          </cell>
          <cell r="Q155">
            <v>7</v>
          </cell>
          <cell r="R155">
            <v>11</v>
          </cell>
          <cell r="S155">
            <v>28</v>
          </cell>
        </row>
        <row r="156">
          <cell r="G156" t="str">
            <v>105503-P.S.R. TABAQUEROS</v>
          </cell>
          <cell r="H156">
            <v>0</v>
          </cell>
          <cell r="L156">
            <v>4</v>
          </cell>
          <cell r="M156">
            <v>0</v>
          </cell>
          <cell r="N156">
            <v>4</v>
          </cell>
          <cell r="O156">
            <v>0</v>
          </cell>
          <cell r="P156">
            <v>0</v>
          </cell>
          <cell r="Q156">
            <v>1</v>
          </cell>
          <cell r="R156">
            <v>6</v>
          </cell>
          <cell r="S156">
            <v>15</v>
          </cell>
        </row>
        <row r="157">
          <cell r="G157" t="str">
            <v>Total general</v>
          </cell>
          <cell r="H157">
            <v>901</v>
          </cell>
          <cell r="I157">
            <v>846</v>
          </cell>
          <cell r="J157">
            <v>1337</v>
          </cell>
          <cell r="K157">
            <v>1229</v>
          </cell>
          <cell r="L157">
            <v>1123</v>
          </cell>
          <cell r="M157">
            <v>1232</v>
          </cell>
          <cell r="N157">
            <v>1024</v>
          </cell>
          <cell r="O157">
            <v>1190</v>
          </cell>
          <cell r="P157">
            <v>1185</v>
          </cell>
          <cell r="Q157">
            <v>1053</v>
          </cell>
          <cell r="R157">
            <v>752</v>
          </cell>
          <cell r="S157">
            <v>11872</v>
          </cell>
        </row>
      </sheetData>
      <sheetData sheetId="5">
        <row r="2">
          <cell r="G2" t="str">
            <v>Suma de Total</v>
          </cell>
          <cell r="H2" t="str">
            <v>Etiquetas de columna</v>
          </cell>
          <cell r="AB2" t="str">
            <v>Suma de Total</v>
          </cell>
          <cell r="AC2" t="str">
            <v>Etiquetas de columna</v>
          </cell>
        </row>
        <row r="3">
          <cell r="G3" t="str">
            <v>Etiquetas de fila</v>
          </cell>
          <cell r="H3">
            <v>1</v>
          </cell>
          <cell r="I3">
            <v>2</v>
          </cell>
          <cell r="J3">
            <v>3</v>
          </cell>
          <cell r="K3">
            <v>4</v>
          </cell>
          <cell r="L3">
            <v>5</v>
          </cell>
          <cell r="M3">
            <v>6</v>
          </cell>
          <cell r="N3">
            <v>7</v>
          </cell>
          <cell r="O3">
            <v>8</v>
          </cell>
          <cell r="P3">
            <v>9</v>
          </cell>
          <cell r="Q3">
            <v>10</v>
          </cell>
          <cell r="R3">
            <v>11</v>
          </cell>
          <cell r="S3" t="str">
            <v>Total general</v>
          </cell>
          <cell r="AB3" t="str">
            <v>Etiquetas de fila</v>
          </cell>
          <cell r="AC3">
            <v>1</v>
          </cell>
          <cell r="AD3">
            <v>2</v>
          </cell>
          <cell r="AE3">
            <v>3</v>
          </cell>
          <cell r="AF3">
            <v>4</v>
          </cell>
          <cell r="AG3">
            <v>5</v>
          </cell>
          <cell r="AH3">
            <v>6</v>
          </cell>
          <cell r="AI3">
            <v>7</v>
          </cell>
          <cell r="AJ3">
            <v>8</v>
          </cell>
          <cell r="AK3">
            <v>9</v>
          </cell>
          <cell r="AL3">
            <v>10</v>
          </cell>
          <cell r="AM3">
            <v>11</v>
          </cell>
          <cell r="AN3" t="str">
            <v>Total general</v>
          </cell>
        </row>
        <row r="4">
          <cell r="G4" t="str">
            <v>04101-LA SERENA</v>
          </cell>
          <cell r="H4">
            <v>40</v>
          </cell>
          <cell r="I4">
            <v>68</v>
          </cell>
          <cell r="J4">
            <v>109</v>
          </cell>
          <cell r="K4">
            <v>85</v>
          </cell>
          <cell r="L4">
            <v>74</v>
          </cell>
          <cell r="M4">
            <v>95</v>
          </cell>
          <cell r="N4">
            <v>65</v>
          </cell>
          <cell r="O4">
            <v>81</v>
          </cell>
          <cell r="P4">
            <v>79</v>
          </cell>
          <cell r="Q4">
            <v>47</v>
          </cell>
          <cell r="R4">
            <v>24</v>
          </cell>
          <cell r="S4">
            <v>767</v>
          </cell>
          <cell r="AB4" t="str">
            <v>04101-LA SERENA</v>
          </cell>
          <cell r="AC4">
            <v>22</v>
          </cell>
          <cell r="AD4">
            <v>32</v>
          </cell>
          <cell r="AE4">
            <v>55</v>
          </cell>
          <cell r="AF4">
            <v>35</v>
          </cell>
          <cell r="AG4">
            <v>29</v>
          </cell>
          <cell r="AH4">
            <v>115</v>
          </cell>
          <cell r="AI4">
            <v>36</v>
          </cell>
          <cell r="AJ4">
            <v>28</v>
          </cell>
          <cell r="AK4">
            <v>30</v>
          </cell>
          <cell r="AL4">
            <v>31</v>
          </cell>
          <cell r="AM4">
            <v>20</v>
          </cell>
          <cell r="AN4">
            <v>433</v>
          </cell>
        </row>
        <row r="5">
          <cell r="G5" t="str">
            <v>105300-CES. CARDENAL CARO</v>
          </cell>
          <cell r="H5">
            <v>0</v>
          </cell>
          <cell r="I5">
            <v>0</v>
          </cell>
          <cell r="J5">
            <v>6</v>
          </cell>
          <cell r="K5">
            <v>30</v>
          </cell>
          <cell r="L5">
            <v>10</v>
          </cell>
          <cell r="M5">
            <v>2</v>
          </cell>
          <cell r="N5">
            <v>2</v>
          </cell>
          <cell r="O5">
            <v>3</v>
          </cell>
          <cell r="P5">
            <v>18</v>
          </cell>
          <cell r="Q5">
            <v>3</v>
          </cell>
          <cell r="R5">
            <v>0</v>
          </cell>
          <cell r="S5">
            <v>74</v>
          </cell>
          <cell r="AB5" t="str">
            <v>105300-CES. CARDENAL CARO</v>
          </cell>
          <cell r="AC5">
            <v>5</v>
          </cell>
          <cell r="AD5">
            <v>0</v>
          </cell>
          <cell r="AE5">
            <v>7</v>
          </cell>
          <cell r="AF5">
            <v>6</v>
          </cell>
          <cell r="AG5">
            <v>3</v>
          </cell>
          <cell r="AH5">
            <v>0</v>
          </cell>
          <cell r="AI5">
            <v>8</v>
          </cell>
          <cell r="AJ5">
            <v>1</v>
          </cell>
          <cell r="AK5">
            <v>6</v>
          </cell>
          <cell r="AL5">
            <v>1</v>
          </cell>
          <cell r="AM5">
            <v>5</v>
          </cell>
          <cell r="AN5">
            <v>42</v>
          </cell>
        </row>
        <row r="6">
          <cell r="G6" t="str">
            <v>105301-CES. LAS COMPAÑIAS</v>
          </cell>
          <cell r="H6">
            <v>13</v>
          </cell>
          <cell r="I6">
            <v>26</v>
          </cell>
          <cell r="J6">
            <v>24</v>
          </cell>
          <cell r="K6">
            <v>21</v>
          </cell>
          <cell r="L6">
            <v>28</v>
          </cell>
          <cell r="M6">
            <v>24</v>
          </cell>
          <cell r="N6">
            <v>29</v>
          </cell>
          <cell r="O6">
            <v>10</v>
          </cell>
          <cell r="P6">
            <v>23</v>
          </cell>
          <cell r="Q6">
            <v>20</v>
          </cell>
          <cell r="R6">
            <v>14</v>
          </cell>
          <cell r="S6">
            <v>232</v>
          </cell>
          <cell r="AB6" t="str">
            <v>105301-CES. LAS COMPAÑIAS</v>
          </cell>
          <cell r="AC6">
            <v>14</v>
          </cell>
          <cell r="AD6">
            <v>19</v>
          </cell>
          <cell r="AE6">
            <v>27</v>
          </cell>
          <cell r="AF6">
            <v>17</v>
          </cell>
          <cell r="AG6">
            <v>18</v>
          </cell>
          <cell r="AH6">
            <v>20</v>
          </cell>
          <cell r="AI6">
            <v>15</v>
          </cell>
          <cell r="AJ6">
            <v>16</v>
          </cell>
          <cell r="AK6">
            <v>20</v>
          </cell>
          <cell r="AL6">
            <v>23</v>
          </cell>
          <cell r="AM6">
            <v>10</v>
          </cell>
          <cell r="AN6">
            <v>199</v>
          </cell>
        </row>
        <row r="7">
          <cell r="G7" t="str">
            <v>105302-CES. PEDRO AGUIRRE C.</v>
          </cell>
          <cell r="H7">
            <v>10</v>
          </cell>
          <cell r="I7">
            <v>12</v>
          </cell>
          <cell r="J7">
            <v>13</v>
          </cell>
          <cell r="K7">
            <v>14</v>
          </cell>
          <cell r="L7">
            <v>12</v>
          </cell>
          <cell r="M7">
            <v>8</v>
          </cell>
          <cell r="N7">
            <v>9</v>
          </cell>
          <cell r="O7">
            <v>15</v>
          </cell>
          <cell r="P7">
            <v>16</v>
          </cell>
          <cell r="Q7">
            <v>10</v>
          </cell>
          <cell r="R7">
            <v>5</v>
          </cell>
          <cell r="S7">
            <v>124</v>
          </cell>
          <cell r="AB7" t="str">
            <v>105302-CES. PEDRO AGUIRRE C.</v>
          </cell>
          <cell r="AC7">
            <v>3</v>
          </cell>
          <cell r="AD7">
            <v>2</v>
          </cell>
          <cell r="AE7">
            <v>14</v>
          </cell>
          <cell r="AF7">
            <v>10</v>
          </cell>
          <cell r="AG7">
            <v>8</v>
          </cell>
          <cell r="AH7">
            <v>26</v>
          </cell>
          <cell r="AI7">
            <v>9</v>
          </cell>
          <cell r="AJ7">
            <v>6</v>
          </cell>
          <cell r="AK7">
            <v>2</v>
          </cell>
          <cell r="AL7">
            <v>7</v>
          </cell>
          <cell r="AM7">
            <v>5</v>
          </cell>
          <cell r="AN7">
            <v>92</v>
          </cell>
        </row>
        <row r="8">
          <cell r="G8" t="str">
            <v>105313-CES. SCHAFFHAUSER</v>
          </cell>
          <cell r="I8">
            <v>10</v>
          </cell>
          <cell r="J8">
            <v>19</v>
          </cell>
          <cell r="K8">
            <v>13</v>
          </cell>
          <cell r="L8">
            <v>12</v>
          </cell>
          <cell r="M8">
            <v>12</v>
          </cell>
          <cell r="N8">
            <v>7</v>
          </cell>
          <cell r="O8">
            <v>8</v>
          </cell>
          <cell r="R8">
            <v>0</v>
          </cell>
          <cell r="S8">
            <v>81</v>
          </cell>
          <cell r="AB8" t="str">
            <v>105319-CES. CARDENAL R.S.H.</v>
          </cell>
          <cell r="AC8">
            <v>0</v>
          </cell>
          <cell r="AH8">
            <v>69</v>
          </cell>
          <cell r="AI8">
            <v>0</v>
          </cell>
          <cell r="AJ8">
            <v>1</v>
          </cell>
          <cell r="AK8">
            <v>1</v>
          </cell>
          <cell r="AN8">
            <v>71</v>
          </cell>
        </row>
        <row r="9">
          <cell r="G9" t="str">
            <v>105319-CES. CARDENAL R.S.H.</v>
          </cell>
          <cell r="H9">
            <v>9</v>
          </cell>
          <cell r="I9">
            <v>8</v>
          </cell>
          <cell r="J9">
            <v>13</v>
          </cell>
          <cell r="K9">
            <v>6</v>
          </cell>
          <cell r="L9">
            <v>7</v>
          </cell>
          <cell r="M9">
            <v>12</v>
          </cell>
          <cell r="N9">
            <v>12</v>
          </cell>
          <cell r="O9">
            <v>11</v>
          </cell>
          <cell r="P9">
            <v>8</v>
          </cell>
          <cell r="Q9">
            <v>5</v>
          </cell>
          <cell r="R9">
            <v>4</v>
          </cell>
          <cell r="S9">
            <v>95</v>
          </cell>
          <cell r="AB9" t="str">
            <v>105325-CESFAM JUAN PABLO II</v>
          </cell>
          <cell r="AD9">
            <v>11</v>
          </cell>
          <cell r="AE9">
            <v>0</v>
          </cell>
          <cell r="AJ9">
            <v>2</v>
          </cell>
          <cell r="AN9">
            <v>13</v>
          </cell>
        </row>
        <row r="10">
          <cell r="G10" t="str">
            <v>105325-CESFAM JUAN PABLO II</v>
          </cell>
          <cell r="I10">
            <v>8</v>
          </cell>
          <cell r="J10">
            <v>28</v>
          </cell>
          <cell r="M10">
            <v>29</v>
          </cell>
          <cell r="O10">
            <v>27</v>
          </cell>
          <cell r="P10">
            <v>10</v>
          </cell>
          <cell r="Q10">
            <v>8</v>
          </cell>
          <cell r="R10">
            <v>0</v>
          </cell>
          <cell r="S10">
            <v>110</v>
          </cell>
          <cell r="AB10" t="str">
            <v>105700-CECOF VILLA EL INDIO</v>
          </cell>
          <cell r="AC10">
            <v>0</v>
          </cell>
          <cell r="AI10">
            <v>1</v>
          </cell>
          <cell r="AJ10">
            <v>1</v>
          </cell>
          <cell r="AK10">
            <v>0</v>
          </cell>
          <cell r="AL10">
            <v>0</v>
          </cell>
          <cell r="AN10">
            <v>2</v>
          </cell>
        </row>
        <row r="11">
          <cell r="G11" t="str">
            <v>105400-P.S.R. ALGARROBITO            </v>
          </cell>
          <cell r="H11">
            <v>1</v>
          </cell>
          <cell r="I11">
            <v>0</v>
          </cell>
          <cell r="J11">
            <v>4</v>
          </cell>
          <cell r="M11">
            <v>2</v>
          </cell>
          <cell r="N11">
            <v>4</v>
          </cell>
          <cell r="O11">
            <v>4</v>
          </cell>
          <cell r="P11">
            <v>2</v>
          </cell>
          <cell r="Q11">
            <v>1</v>
          </cell>
          <cell r="S11">
            <v>18</v>
          </cell>
          <cell r="AB11" t="str">
            <v>105701-CECOF VILLA ALEMANIA</v>
          </cell>
          <cell r="AC11">
            <v>0</v>
          </cell>
          <cell r="AE11">
            <v>7</v>
          </cell>
          <cell r="AF11">
            <v>2</v>
          </cell>
          <cell r="AH11">
            <v>0</v>
          </cell>
          <cell r="AI11">
            <v>3</v>
          </cell>
          <cell r="AJ11">
            <v>1</v>
          </cell>
          <cell r="AK11">
            <v>1</v>
          </cell>
          <cell r="AN11">
            <v>14</v>
          </cell>
        </row>
        <row r="12">
          <cell r="G12" t="str">
            <v>105401-P.S.R. LAS ROJAS</v>
          </cell>
          <cell r="I12">
            <v>0</v>
          </cell>
          <cell r="P12">
            <v>0</v>
          </cell>
          <cell r="S12">
            <v>0</v>
          </cell>
          <cell r="AB12" t="str">
            <v>04102-COQUIMBO</v>
          </cell>
          <cell r="AC12">
            <v>2</v>
          </cell>
          <cell r="AD12">
            <v>18</v>
          </cell>
          <cell r="AE12">
            <v>13</v>
          </cell>
          <cell r="AF12">
            <v>11</v>
          </cell>
          <cell r="AG12">
            <v>19</v>
          </cell>
          <cell r="AH12">
            <v>6</v>
          </cell>
          <cell r="AI12">
            <v>14</v>
          </cell>
          <cell r="AJ12">
            <v>20</v>
          </cell>
          <cell r="AK12">
            <v>8</v>
          </cell>
          <cell r="AL12">
            <v>15</v>
          </cell>
          <cell r="AM12">
            <v>10</v>
          </cell>
          <cell r="AN12">
            <v>136</v>
          </cell>
        </row>
        <row r="13">
          <cell r="G13" t="str">
            <v>105402-P.S.R. EL ROMERO</v>
          </cell>
          <cell r="H13">
            <v>0</v>
          </cell>
          <cell r="M13">
            <v>1</v>
          </cell>
          <cell r="S13">
            <v>1</v>
          </cell>
          <cell r="AB13" t="str">
            <v>105303-CES. SAN JUAN</v>
          </cell>
          <cell r="AC13">
            <v>0</v>
          </cell>
          <cell r="AD13">
            <v>0</v>
          </cell>
          <cell r="AG13">
            <v>0</v>
          </cell>
          <cell r="AI13">
            <v>1</v>
          </cell>
          <cell r="AJ13">
            <v>0</v>
          </cell>
          <cell r="AK13">
            <v>2</v>
          </cell>
          <cell r="AL13">
            <v>0</v>
          </cell>
          <cell r="AN13">
            <v>3</v>
          </cell>
        </row>
        <row r="14">
          <cell r="G14" t="str">
            <v>105499-P.S.R. LAMBERT</v>
          </cell>
          <cell r="H14">
            <v>0</v>
          </cell>
          <cell r="I14">
            <v>3</v>
          </cell>
          <cell r="N14">
            <v>0</v>
          </cell>
          <cell r="Q14">
            <v>0</v>
          </cell>
          <cell r="S14">
            <v>3</v>
          </cell>
          <cell r="AB14" t="str">
            <v>105304-CES. SANTA CECILIA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1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1</v>
          </cell>
        </row>
        <row r="15">
          <cell r="G15" t="str">
            <v>105700-CECOF VILLA EL INDIO</v>
          </cell>
          <cell r="H15">
            <v>4</v>
          </cell>
          <cell r="I15">
            <v>0</v>
          </cell>
          <cell r="J15">
            <v>2</v>
          </cell>
          <cell r="K15">
            <v>1</v>
          </cell>
          <cell r="L15">
            <v>3</v>
          </cell>
          <cell r="N15">
            <v>1</v>
          </cell>
          <cell r="O15">
            <v>1</v>
          </cell>
          <cell r="P15">
            <v>1</v>
          </cell>
          <cell r="Q15">
            <v>0</v>
          </cell>
          <cell r="S15">
            <v>13</v>
          </cell>
          <cell r="AB15" t="str">
            <v>105305-CES. TIERRAS BLANCAS</v>
          </cell>
          <cell r="AC15">
            <v>2</v>
          </cell>
          <cell r="AD15">
            <v>2</v>
          </cell>
          <cell r="AE15">
            <v>3</v>
          </cell>
          <cell r="AF15">
            <v>1</v>
          </cell>
          <cell r="AG15">
            <v>10</v>
          </cell>
          <cell r="AH15">
            <v>1</v>
          </cell>
          <cell r="AI15">
            <v>4</v>
          </cell>
          <cell r="AJ15">
            <v>5</v>
          </cell>
          <cell r="AK15">
            <v>4</v>
          </cell>
          <cell r="AL15">
            <v>7</v>
          </cell>
          <cell r="AM15">
            <v>5</v>
          </cell>
          <cell r="AN15">
            <v>44</v>
          </cell>
        </row>
        <row r="16">
          <cell r="G16" t="str">
            <v>105701-CECOF VILLA ALEMANIA</v>
          </cell>
          <cell r="I16">
            <v>0</v>
          </cell>
          <cell r="J16">
            <v>0</v>
          </cell>
          <cell r="K16">
            <v>0</v>
          </cell>
          <cell r="N16">
            <v>1</v>
          </cell>
          <cell r="O16">
            <v>1</v>
          </cell>
          <cell r="S16">
            <v>2</v>
          </cell>
          <cell r="AB16" t="str">
            <v>105321-CES. RURAL  TONGOY</v>
          </cell>
          <cell r="AC16">
            <v>0</v>
          </cell>
          <cell r="AD16">
            <v>0</v>
          </cell>
          <cell r="AF16">
            <v>1</v>
          </cell>
          <cell r="AH16">
            <v>0</v>
          </cell>
          <cell r="AJ16">
            <v>0</v>
          </cell>
          <cell r="AK16">
            <v>0</v>
          </cell>
          <cell r="AL16">
            <v>0</v>
          </cell>
          <cell r="AN16">
            <v>1</v>
          </cell>
        </row>
        <row r="17">
          <cell r="G17" t="str">
            <v>105702-CECOF VILLA LAMBERT</v>
          </cell>
          <cell r="H17">
            <v>3</v>
          </cell>
          <cell r="I17">
            <v>1</v>
          </cell>
          <cell r="J17">
            <v>0</v>
          </cell>
          <cell r="L17">
            <v>2</v>
          </cell>
          <cell r="M17">
            <v>5</v>
          </cell>
          <cell r="O17">
            <v>1</v>
          </cell>
          <cell r="P17">
            <v>1</v>
          </cell>
          <cell r="Q17">
            <v>0</v>
          </cell>
          <cell r="R17">
            <v>1</v>
          </cell>
          <cell r="S17">
            <v>14</v>
          </cell>
          <cell r="AB17" t="str">
            <v>105323-CES. DR. SERGIO AGUILAR</v>
          </cell>
          <cell r="AD17">
            <v>16</v>
          </cell>
          <cell r="AE17">
            <v>10</v>
          </cell>
          <cell r="AF17">
            <v>8</v>
          </cell>
          <cell r="AG17">
            <v>7</v>
          </cell>
          <cell r="AH17">
            <v>5</v>
          </cell>
          <cell r="AI17">
            <v>9</v>
          </cell>
          <cell r="AJ17">
            <v>15</v>
          </cell>
          <cell r="AK17">
            <v>2</v>
          </cell>
          <cell r="AL17">
            <v>7</v>
          </cell>
          <cell r="AM17">
            <v>5</v>
          </cell>
          <cell r="AN17">
            <v>84</v>
          </cell>
        </row>
        <row r="18">
          <cell r="G18" t="str">
            <v>04102-COQUIMBO</v>
          </cell>
          <cell r="H18">
            <v>85</v>
          </cell>
          <cell r="I18">
            <v>98</v>
          </cell>
          <cell r="J18">
            <v>90</v>
          </cell>
          <cell r="K18">
            <v>120</v>
          </cell>
          <cell r="L18">
            <v>96</v>
          </cell>
          <cell r="M18">
            <v>56</v>
          </cell>
          <cell r="N18">
            <v>113</v>
          </cell>
          <cell r="O18">
            <v>96</v>
          </cell>
          <cell r="P18">
            <v>80</v>
          </cell>
          <cell r="Q18">
            <v>68</v>
          </cell>
          <cell r="R18">
            <v>44</v>
          </cell>
          <cell r="S18">
            <v>946</v>
          </cell>
          <cell r="AB18" t="str">
            <v>105404-P.S.R. EL TANGUE                         </v>
          </cell>
          <cell r="AI18">
            <v>0</v>
          </cell>
          <cell r="AL18">
            <v>1</v>
          </cell>
          <cell r="AN18">
            <v>1</v>
          </cell>
        </row>
        <row r="19">
          <cell r="G19" t="str">
            <v>105303-CES. SAN JUAN</v>
          </cell>
          <cell r="H19">
            <v>17</v>
          </cell>
          <cell r="I19">
            <v>28</v>
          </cell>
          <cell r="K19">
            <v>35</v>
          </cell>
          <cell r="N19">
            <v>30</v>
          </cell>
          <cell r="O19">
            <v>19</v>
          </cell>
          <cell r="P19">
            <v>27</v>
          </cell>
          <cell r="Q19">
            <v>11</v>
          </cell>
          <cell r="R19">
            <v>14</v>
          </cell>
          <cell r="S19">
            <v>181</v>
          </cell>
          <cell r="AB19" t="str">
            <v>105405-P.S.R. GUANAQUEROS</v>
          </cell>
          <cell r="AC19">
            <v>0</v>
          </cell>
          <cell r="AE19">
            <v>0</v>
          </cell>
          <cell r="AI19">
            <v>0</v>
          </cell>
          <cell r="AJ19">
            <v>0</v>
          </cell>
          <cell r="AM19">
            <v>0</v>
          </cell>
          <cell r="AN19">
            <v>0</v>
          </cell>
        </row>
        <row r="20">
          <cell r="G20" t="str">
            <v>105304-CES. SANTA CECILIA</v>
          </cell>
          <cell r="H20">
            <v>10</v>
          </cell>
          <cell r="I20">
            <v>11</v>
          </cell>
          <cell r="J20">
            <v>13</v>
          </cell>
          <cell r="K20">
            <v>8</v>
          </cell>
          <cell r="L20">
            <v>18</v>
          </cell>
          <cell r="M20">
            <v>10</v>
          </cell>
          <cell r="N20">
            <v>10</v>
          </cell>
          <cell r="O20">
            <v>15</v>
          </cell>
          <cell r="P20">
            <v>16</v>
          </cell>
          <cell r="Q20">
            <v>4</v>
          </cell>
          <cell r="R20">
            <v>4</v>
          </cell>
          <cell r="S20">
            <v>119</v>
          </cell>
          <cell r="AB20" t="str">
            <v>105406-P.S.R. PAN DE AZUCAR</v>
          </cell>
          <cell r="AC20">
            <v>0</v>
          </cell>
          <cell r="AF20">
            <v>1</v>
          </cell>
          <cell r="AG20">
            <v>1</v>
          </cell>
          <cell r="AJ20">
            <v>0</v>
          </cell>
          <cell r="AM20">
            <v>0</v>
          </cell>
          <cell r="AN20">
            <v>2</v>
          </cell>
        </row>
        <row r="21">
          <cell r="G21" t="str">
            <v>105305-CES. TIERRAS BLANCAS</v>
          </cell>
          <cell r="H21">
            <v>29</v>
          </cell>
          <cell r="I21">
            <v>30</v>
          </cell>
          <cell r="J21">
            <v>42</v>
          </cell>
          <cell r="K21">
            <v>24</v>
          </cell>
          <cell r="L21">
            <v>43</v>
          </cell>
          <cell r="M21">
            <v>17</v>
          </cell>
          <cell r="N21">
            <v>38</v>
          </cell>
          <cell r="O21">
            <v>23</v>
          </cell>
          <cell r="P21">
            <v>16</v>
          </cell>
          <cell r="Q21">
            <v>22</v>
          </cell>
          <cell r="R21">
            <v>10</v>
          </cell>
          <cell r="S21">
            <v>294</v>
          </cell>
          <cell r="AB21" t="str">
            <v>105407-P.S.R. TAMBILLOS</v>
          </cell>
          <cell r="AE21">
            <v>0</v>
          </cell>
          <cell r="AN21">
            <v>0</v>
          </cell>
        </row>
        <row r="22">
          <cell r="G22" t="str">
            <v>105321-CES. RURAL  TONGOY</v>
          </cell>
          <cell r="H22">
            <v>0</v>
          </cell>
          <cell r="I22">
            <v>1</v>
          </cell>
          <cell r="J22">
            <v>0</v>
          </cell>
          <cell r="K22">
            <v>2</v>
          </cell>
          <cell r="L22">
            <v>3</v>
          </cell>
          <cell r="M22">
            <v>5</v>
          </cell>
          <cell r="O22">
            <v>5</v>
          </cell>
          <cell r="P22">
            <v>6</v>
          </cell>
          <cell r="Q22">
            <v>3</v>
          </cell>
          <cell r="R22">
            <v>1</v>
          </cell>
          <cell r="S22">
            <v>26</v>
          </cell>
          <cell r="AB22" t="str">
            <v>105705-CECOF EL ALBA</v>
          </cell>
          <cell r="AC22">
            <v>0</v>
          </cell>
          <cell r="AH22">
            <v>0</v>
          </cell>
          <cell r="AK22">
            <v>0</v>
          </cell>
          <cell r="AN22">
            <v>0</v>
          </cell>
        </row>
        <row r="23">
          <cell r="G23" t="str">
            <v>105323-CES. DR. SERGIO AGUILAR</v>
          </cell>
          <cell r="H23">
            <v>18</v>
          </cell>
          <cell r="I23">
            <v>19</v>
          </cell>
          <cell r="J23">
            <v>23</v>
          </cell>
          <cell r="K23">
            <v>41</v>
          </cell>
          <cell r="L23">
            <v>27</v>
          </cell>
          <cell r="M23">
            <v>21</v>
          </cell>
          <cell r="N23">
            <v>25</v>
          </cell>
          <cell r="O23">
            <v>22</v>
          </cell>
          <cell r="P23">
            <v>11</v>
          </cell>
          <cell r="Q23">
            <v>25</v>
          </cell>
          <cell r="R23">
            <v>14</v>
          </cell>
          <cell r="S23">
            <v>246</v>
          </cell>
          <cell r="AB23" t="str">
            <v>04103-ANDACOLLO</v>
          </cell>
          <cell r="AC23">
            <v>0</v>
          </cell>
          <cell r="AD23">
            <v>3</v>
          </cell>
          <cell r="AE23">
            <v>1</v>
          </cell>
          <cell r="AF23">
            <v>0</v>
          </cell>
          <cell r="AG23">
            <v>1</v>
          </cell>
          <cell r="AH23">
            <v>1</v>
          </cell>
          <cell r="AI23">
            <v>2</v>
          </cell>
          <cell r="AJ23">
            <v>0</v>
          </cell>
          <cell r="AK23">
            <v>2</v>
          </cell>
          <cell r="AL23">
            <v>0</v>
          </cell>
          <cell r="AM23">
            <v>0</v>
          </cell>
          <cell r="AN23">
            <v>10</v>
          </cell>
        </row>
        <row r="24">
          <cell r="G24" t="str">
            <v>105404-P.S.R. EL TANGUE                         </v>
          </cell>
          <cell r="I24">
            <v>1</v>
          </cell>
          <cell r="J24">
            <v>0</v>
          </cell>
          <cell r="K24">
            <v>2</v>
          </cell>
          <cell r="L24">
            <v>0</v>
          </cell>
          <cell r="M24">
            <v>0</v>
          </cell>
          <cell r="N24">
            <v>0</v>
          </cell>
          <cell r="O24">
            <v>2</v>
          </cell>
          <cell r="Q24">
            <v>2</v>
          </cell>
          <cell r="S24">
            <v>7</v>
          </cell>
          <cell r="AB24" t="str">
            <v>105106-HOSPITAL ANDACOLLO</v>
          </cell>
          <cell r="AC24">
            <v>0</v>
          </cell>
          <cell r="AD24">
            <v>3</v>
          </cell>
          <cell r="AE24">
            <v>1</v>
          </cell>
          <cell r="AF24">
            <v>0</v>
          </cell>
          <cell r="AG24">
            <v>1</v>
          </cell>
          <cell r="AH24">
            <v>1</v>
          </cell>
          <cell r="AI24">
            <v>2</v>
          </cell>
          <cell r="AJ24">
            <v>0</v>
          </cell>
          <cell r="AK24">
            <v>2</v>
          </cell>
          <cell r="AL24">
            <v>0</v>
          </cell>
          <cell r="AM24">
            <v>0</v>
          </cell>
          <cell r="AN24">
            <v>10</v>
          </cell>
        </row>
        <row r="25">
          <cell r="G25" t="str">
            <v>105405-P.S.R. GUANAQUEROS</v>
          </cell>
          <cell r="H25">
            <v>1</v>
          </cell>
          <cell r="I25">
            <v>1</v>
          </cell>
          <cell r="J25">
            <v>4</v>
          </cell>
          <cell r="K25">
            <v>4</v>
          </cell>
          <cell r="L25">
            <v>1</v>
          </cell>
          <cell r="N25">
            <v>1</v>
          </cell>
          <cell r="O25">
            <v>0</v>
          </cell>
          <cell r="S25">
            <v>12</v>
          </cell>
          <cell r="AB25" t="str">
            <v>04104-LA HIGUERA</v>
          </cell>
          <cell r="AF25">
            <v>1</v>
          </cell>
          <cell r="AG25">
            <v>0</v>
          </cell>
          <cell r="AH25">
            <v>0</v>
          </cell>
          <cell r="AJ25">
            <v>0</v>
          </cell>
          <cell r="AN25">
            <v>1</v>
          </cell>
        </row>
        <row r="26">
          <cell r="G26" t="str">
            <v>105406-P.S.R. PAN DE AZUCAR</v>
          </cell>
          <cell r="H26">
            <v>7</v>
          </cell>
          <cell r="I26">
            <v>3</v>
          </cell>
          <cell r="J26">
            <v>3</v>
          </cell>
          <cell r="K26">
            <v>4</v>
          </cell>
          <cell r="L26">
            <v>1</v>
          </cell>
          <cell r="M26">
            <v>1</v>
          </cell>
          <cell r="N26">
            <v>7</v>
          </cell>
          <cell r="O26">
            <v>5</v>
          </cell>
          <cell r="P26">
            <v>3</v>
          </cell>
          <cell r="Q26">
            <v>1</v>
          </cell>
          <cell r="R26">
            <v>1</v>
          </cell>
          <cell r="S26">
            <v>36</v>
          </cell>
          <cell r="AB26" t="str">
            <v>105505-P.S.R. LOS CHOROS</v>
          </cell>
          <cell r="AF26">
            <v>1</v>
          </cell>
          <cell r="AH26">
            <v>0</v>
          </cell>
          <cell r="AN26">
            <v>1</v>
          </cell>
        </row>
        <row r="27">
          <cell r="G27" t="str">
            <v>105407-P.S.R. TAMBILLOS</v>
          </cell>
          <cell r="I27">
            <v>0</v>
          </cell>
          <cell r="J27">
            <v>1</v>
          </cell>
          <cell r="K27">
            <v>0</v>
          </cell>
          <cell r="L27">
            <v>1</v>
          </cell>
          <cell r="M27">
            <v>0</v>
          </cell>
          <cell r="S27">
            <v>2</v>
          </cell>
          <cell r="AB27" t="str">
            <v>105506-P.S.R. EL TRAPICHE</v>
          </cell>
          <cell r="AJ27">
            <v>0</v>
          </cell>
          <cell r="AN27">
            <v>0</v>
          </cell>
        </row>
        <row r="28">
          <cell r="G28" t="str">
            <v>105705-CECOF EL ALBA</v>
          </cell>
          <cell r="H28">
            <v>3</v>
          </cell>
          <cell r="I28">
            <v>4</v>
          </cell>
          <cell r="J28">
            <v>4</v>
          </cell>
          <cell r="K28">
            <v>0</v>
          </cell>
          <cell r="L28">
            <v>2</v>
          </cell>
          <cell r="M28">
            <v>2</v>
          </cell>
          <cell r="N28">
            <v>2</v>
          </cell>
          <cell r="O28">
            <v>5</v>
          </cell>
          <cell r="P28">
            <v>1</v>
          </cell>
          <cell r="Q28">
            <v>0</v>
          </cell>
          <cell r="R28">
            <v>0</v>
          </cell>
          <cell r="S28">
            <v>23</v>
          </cell>
          <cell r="AB28" t="str">
            <v>105500-P.S.R. CALETA HORNOS        </v>
          </cell>
          <cell r="AG28">
            <v>0</v>
          </cell>
          <cell r="AN28">
            <v>0</v>
          </cell>
        </row>
        <row r="29">
          <cell r="G29" t="str">
            <v>04103-ANDACOLLO</v>
          </cell>
          <cell r="H29">
            <v>0</v>
          </cell>
          <cell r="I29">
            <v>2</v>
          </cell>
          <cell r="J29">
            <v>1</v>
          </cell>
          <cell r="K29">
            <v>1</v>
          </cell>
          <cell r="L29">
            <v>1</v>
          </cell>
          <cell r="M29">
            <v>6</v>
          </cell>
          <cell r="N29">
            <v>8</v>
          </cell>
          <cell r="O29">
            <v>4</v>
          </cell>
          <cell r="P29">
            <v>4</v>
          </cell>
          <cell r="Q29">
            <v>3</v>
          </cell>
          <cell r="R29">
            <v>1</v>
          </cell>
          <cell r="S29">
            <v>31</v>
          </cell>
          <cell r="AB29" t="str">
            <v>04105-PAIHUANO</v>
          </cell>
          <cell r="AH29">
            <v>0</v>
          </cell>
          <cell r="AI29">
            <v>0</v>
          </cell>
          <cell r="AK29">
            <v>0</v>
          </cell>
          <cell r="AL29">
            <v>0</v>
          </cell>
          <cell r="AN29">
            <v>0</v>
          </cell>
        </row>
        <row r="30">
          <cell r="G30" t="str">
            <v>105106-HOSPITAL ANDACOLLO</v>
          </cell>
          <cell r="H30">
            <v>0</v>
          </cell>
          <cell r="I30">
            <v>2</v>
          </cell>
          <cell r="J30">
            <v>1</v>
          </cell>
          <cell r="K30">
            <v>1</v>
          </cell>
          <cell r="L30">
            <v>1</v>
          </cell>
          <cell r="M30">
            <v>6</v>
          </cell>
          <cell r="N30">
            <v>8</v>
          </cell>
          <cell r="O30">
            <v>4</v>
          </cell>
          <cell r="P30">
            <v>4</v>
          </cell>
          <cell r="Q30">
            <v>3</v>
          </cell>
          <cell r="R30">
            <v>1</v>
          </cell>
          <cell r="S30">
            <v>31</v>
          </cell>
          <cell r="AB30" t="str">
            <v>105306-CES. PAIHUANO</v>
          </cell>
          <cell r="AH30">
            <v>0</v>
          </cell>
          <cell r="AI30">
            <v>0</v>
          </cell>
          <cell r="AK30">
            <v>0</v>
          </cell>
          <cell r="AL30">
            <v>0</v>
          </cell>
          <cell r="AN30">
            <v>0</v>
          </cell>
        </row>
        <row r="31">
          <cell r="G31" t="str">
            <v>04104-LA HIGUERA</v>
          </cell>
          <cell r="H31">
            <v>0</v>
          </cell>
          <cell r="I31">
            <v>0</v>
          </cell>
          <cell r="J31">
            <v>2</v>
          </cell>
          <cell r="K31">
            <v>2</v>
          </cell>
          <cell r="L31">
            <v>1</v>
          </cell>
          <cell r="M31">
            <v>4</v>
          </cell>
          <cell r="N31">
            <v>1</v>
          </cell>
          <cell r="O31">
            <v>1</v>
          </cell>
          <cell r="P31">
            <v>0</v>
          </cell>
          <cell r="S31">
            <v>11</v>
          </cell>
          <cell r="AB31" t="str">
            <v>04106-VICUÑA</v>
          </cell>
          <cell r="AC31">
            <v>0</v>
          </cell>
          <cell r="AD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1</v>
          </cell>
          <cell r="AM31">
            <v>4</v>
          </cell>
          <cell r="AN31">
            <v>5</v>
          </cell>
        </row>
        <row r="32">
          <cell r="G32" t="str">
            <v>105505-P.S.R. LOS CHOROS</v>
          </cell>
          <cell r="I32">
            <v>0</v>
          </cell>
          <cell r="J32">
            <v>0</v>
          </cell>
          <cell r="L32">
            <v>1</v>
          </cell>
          <cell r="O32">
            <v>0</v>
          </cell>
          <cell r="S32">
            <v>1</v>
          </cell>
          <cell r="AB32" t="str">
            <v>105107-HOSPITAL VICUÑA</v>
          </cell>
          <cell r="AC32">
            <v>0</v>
          </cell>
          <cell r="AD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1</v>
          </cell>
          <cell r="AM32">
            <v>4</v>
          </cell>
          <cell r="AN32">
            <v>5</v>
          </cell>
        </row>
        <row r="33">
          <cell r="G33" t="str">
            <v>105506-P.S.R. EL TRAPICHE</v>
          </cell>
          <cell r="I33">
            <v>0</v>
          </cell>
          <cell r="J33">
            <v>0</v>
          </cell>
          <cell r="K33">
            <v>2</v>
          </cell>
          <cell r="L33">
            <v>0</v>
          </cell>
          <cell r="M33">
            <v>3</v>
          </cell>
          <cell r="N33">
            <v>0</v>
          </cell>
          <cell r="S33">
            <v>5</v>
          </cell>
          <cell r="AB33" t="str">
            <v>105467-P.S.R. DIAGUITAS</v>
          </cell>
          <cell r="AD33">
            <v>0</v>
          </cell>
          <cell r="AN33">
            <v>0</v>
          </cell>
        </row>
        <row r="34">
          <cell r="G34" t="str">
            <v>105314-CES. LA HIGUERA</v>
          </cell>
          <cell r="H34">
            <v>0</v>
          </cell>
          <cell r="I34">
            <v>0</v>
          </cell>
          <cell r="J34">
            <v>2</v>
          </cell>
          <cell r="K34">
            <v>0</v>
          </cell>
          <cell r="L34">
            <v>0</v>
          </cell>
          <cell r="M34">
            <v>1</v>
          </cell>
          <cell r="O34">
            <v>0</v>
          </cell>
          <cell r="S34">
            <v>3</v>
          </cell>
          <cell r="AB34" t="str">
            <v>04201-ILLAPEL</v>
          </cell>
          <cell r="AC34">
            <v>0</v>
          </cell>
          <cell r="AD34">
            <v>3</v>
          </cell>
          <cell r="AE34">
            <v>2</v>
          </cell>
          <cell r="AF34">
            <v>4</v>
          </cell>
          <cell r="AG34">
            <v>7</v>
          </cell>
          <cell r="AH34">
            <v>11</v>
          </cell>
          <cell r="AI34">
            <v>13</v>
          </cell>
          <cell r="AJ34">
            <v>6</v>
          </cell>
          <cell r="AK34">
            <v>2</v>
          </cell>
          <cell r="AL34">
            <v>8</v>
          </cell>
          <cell r="AM34">
            <v>8</v>
          </cell>
          <cell r="AN34">
            <v>64</v>
          </cell>
        </row>
        <row r="35">
          <cell r="G35" t="str">
            <v>105500-P.S.R. CALETA HORNOS        </v>
          </cell>
          <cell r="J35">
            <v>0</v>
          </cell>
          <cell r="M35">
            <v>0</v>
          </cell>
          <cell r="N35">
            <v>1</v>
          </cell>
          <cell r="O35">
            <v>1</v>
          </cell>
          <cell r="P35">
            <v>0</v>
          </cell>
          <cell r="S35">
            <v>2</v>
          </cell>
          <cell r="AB35" t="str">
            <v>105103-HOSPITAL ILLAPEL</v>
          </cell>
          <cell r="AD35">
            <v>3</v>
          </cell>
          <cell r="AE35">
            <v>2</v>
          </cell>
          <cell r="AF35">
            <v>4</v>
          </cell>
          <cell r="AG35">
            <v>7</v>
          </cell>
          <cell r="AH35">
            <v>11</v>
          </cell>
          <cell r="AI35">
            <v>13</v>
          </cell>
          <cell r="AJ35">
            <v>6</v>
          </cell>
          <cell r="AK35">
            <v>2</v>
          </cell>
          <cell r="AL35">
            <v>8</v>
          </cell>
          <cell r="AM35">
            <v>8</v>
          </cell>
          <cell r="AN35">
            <v>64</v>
          </cell>
        </row>
        <row r="36">
          <cell r="G36" t="str">
            <v>04105-PAIHUANO</v>
          </cell>
          <cell r="M36">
            <v>6</v>
          </cell>
          <cell r="N36">
            <v>4</v>
          </cell>
          <cell r="O36">
            <v>2</v>
          </cell>
          <cell r="P36">
            <v>1</v>
          </cell>
          <cell r="Q36">
            <v>0</v>
          </cell>
          <cell r="S36">
            <v>13</v>
          </cell>
          <cell r="AB36" t="str">
            <v>105326-CESFAM SAN RAFAEL</v>
          </cell>
          <cell r="AC36">
            <v>0</v>
          </cell>
          <cell r="AG36">
            <v>0</v>
          </cell>
          <cell r="AK36">
            <v>0</v>
          </cell>
          <cell r="AN36">
            <v>0</v>
          </cell>
        </row>
        <row r="37">
          <cell r="G37" t="str">
            <v>105306-CES. PAIHUANO</v>
          </cell>
          <cell r="M37">
            <v>4</v>
          </cell>
          <cell r="N37">
            <v>2</v>
          </cell>
          <cell r="O37">
            <v>1</v>
          </cell>
          <cell r="P37">
            <v>1</v>
          </cell>
          <cell r="Q37">
            <v>0</v>
          </cell>
          <cell r="S37">
            <v>8</v>
          </cell>
          <cell r="AB37" t="str">
            <v>105443-P.S.R. CARCAMO                   </v>
          </cell>
          <cell r="AD37">
            <v>0</v>
          </cell>
          <cell r="AE37">
            <v>0</v>
          </cell>
          <cell r="AG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</row>
        <row r="38">
          <cell r="G38" t="str">
            <v>105476-P.S.R. MONTE GRANDE</v>
          </cell>
          <cell r="M38">
            <v>2</v>
          </cell>
          <cell r="S38">
            <v>2</v>
          </cell>
          <cell r="AB38" t="str">
            <v>105444-P.S.R. HUINTIL</v>
          </cell>
          <cell r="AF38">
            <v>0</v>
          </cell>
          <cell r="AN38">
            <v>0</v>
          </cell>
        </row>
        <row r="39">
          <cell r="G39" t="str">
            <v>105477-P.S.R. PISCO ELQUI</v>
          </cell>
          <cell r="N39">
            <v>2</v>
          </cell>
          <cell r="O39">
            <v>0</v>
          </cell>
          <cell r="S39">
            <v>2</v>
          </cell>
          <cell r="AB39" t="str">
            <v>105445-P.S.R. LIMAHUIDA</v>
          </cell>
          <cell r="AE39">
            <v>0</v>
          </cell>
          <cell r="AI39">
            <v>0</v>
          </cell>
          <cell r="AJ39">
            <v>0</v>
          </cell>
          <cell r="AN39">
            <v>0</v>
          </cell>
        </row>
        <row r="40">
          <cell r="G40" t="str">
            <v>105475-P.S.R. HORCON</v>
          </cell>
          <cell r="O40">
            <v>1</v>
          </cell>
          <cell r="S40">
            <v>1</v>
          </cell>
          <cell r="AB40" t="str">
            <v>105449-P.S.R. TUNGA NORTE</v>
          </cell>
          <cell r="AE40">
            <v>0</v>
          </cell>
          <cell r="AF40">
            <v>0</v>
          </cell>
          <cell r="AN40">
            <v>0</v>
          </cell>
        </row>
        <row r="41">
          <cell r="G41" t="str">
            <v>04106-VICUÑA</v>
          </cell>
          <cell r="H41">
            <v>5</v>
          </cell>
          <cell r="I41">
            <v>16</v>
          </cell>
          <cell r="J41">
            <v>8</v>
          </cell>
          <cell r="K41">
            <v>10</v>
          </cell>
          <cell r="L41">
            <v>3</v>
          </cell>
          <cell r="M41">
            <v>10</v>
          </cell>
          <cell r="N41">
            <v>5</v>
          </cell>
          <cell r="O41">
            <v>15</v>
          </cell>
          <cell r="P41">
            <v>5</v>
          </cell>
          <cell r="Q41">
            <v>7</v>
          </cell>
          <cell r="R41">
            <v>6</v>
          </cell>
          <cell r="S41">
            <v>90</v>
          </cell>
          <cell r="AB41" t="str">
            <v>105485-P.S.R. PLAN DE HORNOS</v>
          </cell>
          <cell r="AD41">
            <v>0</v>
          </cell>
          <cell r="AN41">
            <v>0</v>
          </cell>
        </row>
        <row r="42">
          <cell r="G42" t="str">
            <v>105107-HOSPITAL VICUÑA</v>
          </cell>
          <cell r="H42">
            <v>3</v>
          </cell>
          <cell r="I42">
            <v>14</v>
          </cell>
          <cell r="J42">
            <v>8</v>
          </cell>
          <cell r="K42">
            <v>8</v>
          </cell>
          <cell r="L42">
            <v>2</v>
          </cell>
          <cell r="M42">
            <v>8</v>
          </cell>
          <cell r="N42">
            <v>5</v>
          </cell>
          <cell r="O42">
            <v>12</v>
          </cell>
          <cell r="P42">
            <v>4</v>
          </cell>
          <cell r="Q42">
            <v>6</v>
          </cell>
          <cell r="R42">
            <v>4</v>
          </cell>
          <cell r="S42">
            <v>74</v>
          </cell>
          <cell r="AB42" t="str">
            <v>105486-P.S.R. TUNGA SUR</v>
          </cell>
          <cell r="AC42">
            <v>0</v>
          </cell>
          <cell r="AN42">
            <v>0</v>
          </cell>
        </row>
        <row r="43">
          <cell r="G43" t="str">
            <v>105467-P.S.R. DIAGUITAS</v>
          </cell>
          <cell r="K43">
            <v>1</v>
          </cell>
          <cell r="M43">
            <v>1</v>
          </cell>
          <cell r="N43">
            <v>0</v>
          </cell>
          <cell r="S43">
            <v>2</v>
          </cell>
          <cell r="AB43" t="str">
            <v>105496-P.S.R. PINTACURA SUR</v>
          </cell>
          <cell r="AF43">
            <v>0</v>
          </cell>
          <cell r="AG43">
            <v>0</v>
          </cell>
          <cell r="AI43">
            <v>0</v>
          </cell>
          <cell r="AN43">
            <v>0</v>
          </cell>
        </row>
        <row r="44">
          <cell r="G44" t="str">
            <v>105468-P.S.R. EL MOLLE</v>
          </cell>
          <cell r="K44">
            <v>0</v>
          </cell>
          <cell r="L44">
            <v>1</v>
          </cell>
          <cell r="P44">
            <v>1</v>
          </cell>
          <cell r="S44">
            <v>2</v>
          </cell>
          <cell r="AB44" t="str">
            <v>04202-CANELA</v>
          </cell>
          <cell r="AC44">
            <v>0</v>
          </cell>
          <cell r="AD44">
            <v>0</v>
          </cell>
          <cell r="AE44">
            <v>0</v>
          </cell>
          <cell r="AF44">
            <v>1</v>
          </cell>
          <cell r="AG44">
            <v>0</v>
          </cell>
          <cell r="AH44">
            <v>0</v>
          </cell>
          <cell r="AI44">
            <v>2</v>
          </cell>
          <cell r="AJ44">
            <v>7</v>
          </cell>
          <cell r="AK44">
            <v>0</v>
          </cell>
          <cell r="AL44">
            <v>0</v>
          </cell>
          <cell r="AM44">
            <v>0</v>
          </cell>
          <cell r="AN44">
            <v>10</v>
          </cell>
        </row>
        <row r="45">
          <cell r="G45" t="str">
            <v>105469-P.S.R. EL TAMBO</v>
          </cell>
          <cell r="M45">
            <v>0</v>
          </cell>
          <cell r="S45">
            <v>0</v>
          </cell>
          <cell r="AB45" t="str">
            <v>105309-CES. RURAL CANELA</v>
          </cell>
          <cell r="AE45">
            <v>0</v>
          </cell>
          <cell r="AH45">
            <v>0</v>
          </cell>
          <cell r="AI45">
            <v>1</v>
          </cell>
          <cell r="AJ45">
            <v>7</v>
          </cell>
          <cell r="AK45">
            <v>0</v>
          </cell>
          <cell r="AL45">
            <v>0</v>
          </cell>
          <cell r="AM45">
            <v>0</v>
          </cell>
          <cell r="AN45">
            <v>8</v>
          </cell>
        </row>
        <row r="46">
          <cell r="G46" t="str">
            <v>105471-P.S.R. PERALILLO</v>
          </cell>
          <cell r="H46">
            <v>1</v>
          </cell>
          <cell r="M46">
            <v>0</v>
          </cell>
          <cell r="N46">
            <v>0</v>
          </cell>
          <cell r="O46">
            <v>2</v>
          </cell>
          <cell r="R46">
            <v>0</v>
          </cell>
          <cell r="S46">
            <v>3</v>
          </cell>
          <cell r="AB46" t="str">
            <v>105450-P.S.R. MINCHA NORTE            </v>
          </cell>
          <cell r="AG46">
            <v>0</v>
          </cell>
          <cell r="AH46">
            <v>0</v>
          </cell>
          <cell r="AJ46">
            <v>0</v>
          </cell>
          <cell r="AL46">
            <v>0</v>
          </cell>
          <cell r="AN46">
            <v>0</v>
          </cell>
        </row>
        <row r="47">
          <cell r="G47" t="str">
            <v>105472-P.S.R. RIVADAVIA</v>
          </cell>
          <cell r="H47">
            <v>0</v>
          </cell>
          <cell r="K47">
            <v>1</v>
          </cell>
          <cell r="P47">
            <v>0</v>
          </cell>
          <cell r="R47">
            <v>1</v>
          </cell>
          <cell r="S47">
            <v>2</v>
          </cell>
          <cell r="AB47" t="str">
            <v>105451-P.S.R. AGUA FRIA</v>
          </cell>
          <cell r="AF47">
            <v>0</v>
          </cell>
          <cell r="AL47">
            <v>0</v>
          </cell>
          <cell r="AN47">
            <v>0</v>
          </cell>
        </row>
        <row r="48">
          <cell r="G48" t="str">
            <v>105473-P.S.R. TALCUNA</v>
          </cell>
          <cell r="O48">
            <v>1</v>
          </cell>
          <cell r="R48">
            <v>1</v>
          </cell>
          <cell r="S48">
            <v>2</v>
          </cell>
          <cell r="AB48" t="str">
            <v>105482-P.S.R. CANELA ALTA</v>
          </cell>
          <cell r="AC48">
            <v>0</v>
          </cell>
          <cell r="AD48">
            <v>0</v>
          </cell>
          <cell r="AN48">
            <v>0</v>
          </cell>
        </row>
        <row r="49">
          <cell r="G49" t="str">
            <v>105502-P.S.R. CALINGASTA</v>
          </cell>
          <cell r="H49">
            <v>1</v>
          </cell>
          <cell r="I49">
            <v>2</v>
          </cell>
          <cell r="L49">
            <v>0</v>
          </cell>
          <cell r="M49">
            <v>1</v>
          </cell>
          <cell r="N49">
            <v>0</v>
          </cell>
          <cell r="O49">
            <v>0</v>
          </cell>
          <cell r="S49">
            <v>4</v>
          </cell>
          <cell r="AB49" t="str">
            <v>105484-P.S.R. HUENTELAUQUEN</v>
          </cell>
          <cell r="AF49">
            <v>1</v>
          </cell>
          <cell r="AI49">
            <v>0</v>
          </cell>
          <cell r="AN49">
            <v>1</v>
          </cell>
        </row>
        <row r="50">
          <cell r="G50" t="str">
            <v>105509-P.S.R. GUALLIGUAICA</v>
          </cell>
          <cell r="P50">
            <v>0</v>
          </cell>
          <cell r="Q50">
            <v>1</v>
          </cell>
          <cell r="S50">
            <v>1</v>
          </cell>
          <cell r="AB50" t="str">
            <v>105488-P.S.R. ESPIRITU SANTO</v>
          </cell>
          <cell r="AE50">
            <v>0</v>
          </cell>
          <cell r="AN50">
            <v>0</v>
          </cell>
        </row>
        <row r="51">
          <cell r="G51" t="str">
            <v>04201-ILLAPEL</v>
          </cell>
          <cell r="H51">
            <v>5</v>
          </cell>
          <cell r="I51">
            <v>8</v>
          </cell>
          <cell r="J51">
            <v>6</v>
          </cell>
          <cell r="K51">
            <v>7</v>
          </cell>
          <cell r="L51">
            <v>15</v>
          </cell>
          <cell r="M51">
            <v>11</v>
          </cell>
          <cell r="N51">
            <v>15</v>
          </cell>
          <cell r="O51">
            <v>23</v>
          </cell>
          <cell r="P51">
            <v>10</v>
          </cell>
          <cell r="Q51">
            <v>12</v>
          </cell>
          <cell r="R51">
            <v>6</v>
          </cell>
          <cell r="S51">
            <v>118</v>
          </cell>
          <cell r="AB51" t="str">
            <v>105498-P.S.R. QUEBRADA DE LINARES</v>
          </cell>
          <cell r="AF51">
            <v>0</v>
          </cell>
          <cell r="AI51">
            <v>1</v>
          </cell>
          <cell r="AN51">
            <v>1</v>
          </cell>
        </row>
        <row r="52">
          <cell r="G52" t="str">
            <v>105103-HOSPITAL ILLAPEL</v>
          </cell>
          <cell r="I52">
            <v>3</v>
          </cell>
          <cell r="J52">
            <v>5</v>
          </cell>
          <cell r="K52">
            <v>6</v>
          </cell>
          <cell r="L52">
            <v>10</v>
          </cell>
          <cell r="M52">
            <v>8</v>
          </cell>
          <cell r="N52">
            <v>9</v>
          </cell>
          <cell r="O52">
            <v>15</v>
          </cell>
          <cell r="P52">
            <v>5</v>
          </cell>
          <cell r="Q52">
            <v>5</v>
          </cell>
          <cell r="R52">
            <v>5</v>
          </cell>
          <cell r="S52">
            <v>71</v>
          </cell>
          <cell r="AB52" t="str">
            <v>04203-LOS VILOS</v>
          </cell>
          <cell r="AC52">
            <v>3</v>
          </cell>
          <cell r="AD52">
            <v>7</v>
          </cell>
          <cell r="AE52">
            <v>1</v>
          </cell>
          <cell r="AF52">
            <v>1</v>
          </cell>
          <cell r="AG52">
            <v>1</v>
          </cell>
          <cell r="AH52">
            <v>10</v>
          </cell>
          <cell r="AI52">
            <v>7</v>
          </cell>
          <cell r="AJ52">
            <v>7</v>
          </cell>
          <cell r="AK52">
            <v>3</v>
          </cell>
          <cell r="AL52">
            <v>7</v>
          </cell>
          <cell r="AM52">
            <v>10</v>
          </cell>
          <cell r="AN52">
            <v>57</v>
          </cell>
        </row>
        <row r="53">
          <cell r="G53" t="str">
            <v>105326-CESFAM SAN RAFAEL</v>
          </cell>
          <cell r="H53">
            <v>4</v>
          </cell>
          <cell r="I53">
            <v>4</v>
          </cell>
          <cell r="L53">
            <v>4</v>
          </cell>
          <cell r="M53">
            <v>3</v>
          </cell>
          <cell r="N53">
            <v>2</v>
          </cell>
          <cell r="O53">
            <v>5</v>
          </cell>
          <cell r="P53">
            <v>4</v>
          </cell>
          <cell r="Q53">
            <v>6</v>
          </cell>
          <cell r="R53">
            <v>1</v>
          </cell>
          <cell r="S53">
            <v>33</v>
          </cell>
          <cell r="AB53" t="str">
            <v>105108-HOSPITAL LOS VILOS</v>
          </cell>
          <cell r="AC53">
            <v>3</v>
          </cell>
          <cell r="AD53">
            <v>7</v>
          </cell>
          <cell r="AE53">
            <v>1</v>
          </cell>
          <cell r="AF53">
            <v>1</v>
          </cell>
          <cell r="AG53">
            <v>1</v>
          </cell>
          <cell r="AH53">
            <v>7</v>
          </cell>
          <cell r="AI53">
            <v>7</v>
          </cell>
          <cell r="AJ53">
            <v>7</v>
          </cell>
          <cell r="AK53">
            <v>3</v>
          </cell>
          <cell r="AL53">
            <v>7</v>
          </cell>
          <cell r="AM53">
            <v>10</v>
          </cell>
          <cell r="AN53">
            <v>54</v>
          </cell>
        </row>
        <row r="54">
          <cell r="G54" t="str">
            <v>105443-P.S.R. CARCAMO                   </v>
          </cell>
          <cell r="N54">
            <v>1</v>
          </cell>
          <cell r="O54">
            <v>1</v>
          </cell>
          <cell r="P54">
            <v>0</v>
          </cell>
          <cell r="S54">
            <v>2</v>
          </cell>
          <cell r="AB54" t="str">
            <v>105478-P.S.R. CAIMANES                   </v>
          </cell>
          <cell r="AH54">
            <v>3</v>
          </cell>
          <cell r="AK54">
            <v>0</v>
          </cell>
          <cell r="AL54">
            <v>0</v>
          </cell>
          <cell r="AN54">
            <v>3</v>
          </cell>
        </row>
        <row r="55">
          <cell r="G55" t="str">
            <v>105445-P.S.R. LIMAHUIDA</v>
          </cell>
          <cell r="N55">
            <v>1</v>
          </cell>
          <cell r="O55">
            <v>1</v>
          </cell>
          <cell r="S55">
            <v>2</v>
          </cell>
          <cell r="AB55" t="str">
            <v>105479-P.S.R. GUANGUALI</v>
          </cell>
          <cell r="AG55">
            <v>0</v>
          </cell>
          <cell r="AI55">
            <v>0</v>
          </cell>
          <cell r="AN55">
            <v>0</v>
          </cell>
        </row>
        <row r="56">
          <cell r="G56" t="str">
            <v>105446-P.S.R. MATANCILLA</v>
          </cell>
          <cell r="N56">
            <v>0</v>
          </cell>
          <cell r="S56">
            <v>0</v>
          </cell>
          <cell r="AB56" t="str">
            <v>105480-P.S.R. QUILIMARI</v>
          </cell>
          <cell r="AD56">
            <v>0</v>
          </cell>
          <cell r="AL56">
            <v>0</v>
          </cell>
          <cell r="AN56">
            <v>0</v>
          </cell>
        </row>
        <row r="57">
          <cell r="G57" t="str">
            <v>105447-P.S.R. PERALILLO</v>
          </cell>
          <cell r="N57">
            <v>0</v>
          </cell>
          <cell r="S57">
            <v>0</v>
          </cell>
          <cell r="AB57" t="str">
            <v>105511-P.S.R. LOS CONDORES</v>
          </cell>
          <cell r="AL57">
            <v>0</v>
          </cell>
          <cell r="AN57">
            <v>0</v>
          </cell>
        </row>
        <row r="58">
          <cell r="G58" t="str">
            <v>105448-P.S.R. SANTA VIRGINIA</v>
          </cell>
          <cell r="O58">
            <v>1</v>
          </cell>
          <cell r="S58">
            <v>1</v>
          </cell>
          <cell r="AB58" t="str">
            <v>04204-SALAMANCA</v>
          </cell>
          <cell r="AC58">
            <v>2</v>
          </cell>
          <cell r="AD58">
            <v>13</v>
          </cell>
          <cell r="AE58">
            <v>8</v>
          </cell>
          <cell r="AF58">
            <v>1</v>
          </cell>
          <cell r="AG58">
            <v>2</v>
          </cell>
          <cell r="AH58">
            <v>13</v>
          </cell>
          <cell r="AI58">
            <v>9</v>
          </cell>
          <cell r="AJ58">
            <v>5</v>
          </cell>
          <cell r="AK58">
            <v>4</v>
          </cell>
          <cell r="AL58">
            <v>3</v>
          </cell>
          <cell r="AM58">
            <v>0</v>
          </cell>
          <cell r="AN58">
            <v>60</v>
          </cell>
        </row>
        <row r="59">
          <cell r="G59" t="str">
            <v>105449-P.S.R. TUNGA NORTE</v>
          </cell>
          <cell r="O59">
            <v>0</v>
          </cell>
          <cell r="P59">
            <v>1</v>
          </cell>
          <cell r="Q59">
            <v>1</v>
          </cell>
          <cell r="S59">
            <v>2</v>
          </cell>
          <cell r="AB59" t="str">
            <v>105104-HOSPITAL SALAMANCA</v>
          </cell>
          <cell r="AC59">
            <v>0</v>
          </cell>
          <cell r="AD59">
            <v>13</v>
          </cell>
          <cell r="AE59">
            <v>6</v>
          </cell>
          <cell r="AF59">
            <v>1</v>
          </cell>
          <cell r="AG59">
            <v>0</v>
          </cell>
          <cell r="AH59">
            <v>12</v>
          </cell>
          <cell r="AI59">
            <v>8</v>
          </cell>
          <cell r="AJ59">
            <v>4</v>
          </cell>
          <cell r="AK59">
            <v>4</v>
          </cell>
          <cell r="AL59">
            <v>3</v>
          </cell>
          <cell r="AM59">
            <v>0</v>
          </cell>
          <cell r="AN59">
            <v>51</v>
          </cell>
        </row>
        <row r="60">
          <cell r="G60" t="str">
            <v>105485-P.S.R. PLAN DE HORNOS</v>
          </cell>
          <cell r="H60">
            <v>0</v>
          </cell>
          <cell r="I60">
            <v>1</v>
          </cell>
          <cell r="J60">
            <v>1</v>
          </cell>
          <cell r="K60">
            <v>1</v>
          </cell>
          <cell r="L60">
            <v>0</v>
          </cell>
          <cell r="O60">
            <v>0</v>
          </cell>
          <cell r="S60">
            <v>3</v>
          </cell>
          <cell r="AB60" t="str">
            <v>105452-P.S.R. CUNCUMEN                 </v>
          </cell>
          <cell r="AC60">
            <v>0</v>
          </cell>
          <cell r="AD60">
            <v>0</v>
          </cell>
          <cell r="AF60">
            <v>0</v>
          </cell>
          <cell r="AG60">
            <v>1</v>
          </cell>
          <cell r="AH60">
            <v>1</v>
          </cell>
          <cell r="AI60">
            <v>0</v>
          </cell>
          <cell r="AL60">
            <v>0</v>
          </cell>
          <cell r="AN60">
            <v>2</v>
          </cell>
        </row>
        <row r="61">
          <cell r="G61" t="str">
            <v>105487-P.S.R. CAÑAS UNO</v>
          </cell>
          <cell r="H61">
            <v>0</v>
          </cell>
          <cell r="I61">
            <v>0</v>
          </cell>
          <cell r="J61">
            <v>0</v>
          </cell>
          <cell r="L61">
            <v>1</v>
          </cell>
          <cell r="M61">
            <v>0</v>
          </cell>
          <cell r="N61">
            <v>2</v>
          </cell>
          <cell r="O61">
            <v>0</v>
          </cell>
          <cell r="P61">
            <v>0</v>
          </cell>
          <cell r="R61">
            <v>0</v>
          </cell>
          <cell r="S61">
            <v>3</v>
          </cell>
          <cell r="AB61" t="str">
            <v>105453-P.S.R. TRANQUILLA</v>
          </cell>
          <cell r="AI61">
            <v>1</v>
          </cell>
          <cell r="AN61">
            <v>1</v>
          </cell>
        </row>
        <row r="62">
          <cell r="G62" t="str">
            <v>105496-P.S.R. PINTACURA SUR</v>
          </cell>
          <cell r="H62">
            <v>1</v>
          </cell>
          <cell r="J62">
            <v>0</v>
          </cell>
          <cell r="P62">
            <v>0</v>
          </cell>
          <cell r="S62">
            <v>1</v>
          </cell>
          <cell r="AB62" t="str">
            <v>105454-P.S.R. CUNLAGUA</v>
          </cell>
          <cell r="AF62">
            <v>0</v>
          </cell>
          <cell r="AG62">
            <v>0</v>
          </cell>
          <cell r="AH62">
            <v>0</v>
          </cell>
          <cell r="AJ62">
            <v>0</v>
          </cell>
          <cell r="AN62">
            <v>0</v>
          </cell>
        </row>
        <row r="63">
          <cell r="G63" t="str">
            <v>04202-CANELA</v>
          </cell>
          <cell r="H63">
            <v>5</v>
          </cell>
          <cell r="I63">
            <v>6</v>
          </cell>
          <cell r="J63">
            <v>5</v>
          </cell>
          <cell r="K63">
            <v>5</v>
          </cell>
          <cell r="L63">
            <v>4</v>
          </cell>
          <cell r="M63">
            <v>4</v>
          </cell>
          <cell r="N63">
            <v>4</v>
          </cell>
          <cell r="O63">
            <v>3</v>
          </cell>
          <cell r="P63">
            <v>1</v>
          </cell>
          <cell r="Q63">
            <v>4</v>
          </cell>
          <cell r="R63">
            <v>5</v>
          </cell>
          <cell r="S63">
            <v>46</v>
          </cell>
          <cell r="AB63" t="str">
            <v>105455-P.S.R. CHILLEPIN</v>
          </cell>
          <cell r="AC63">
            <v>2</v>
          </cell>
          <cell r="AD63">
            <v>0</v>
          </cell>
          <cell r="AG63">
            <v>1</v>
          </cell>
          <cell r="AJ63">
            <v>0</v>
          </cell>
          <cell r="AN63">
            <v>3</v>
          </cell>
        </row>
        <row r="64">
          <cell r="G64" t="str">
            <v>105309-CES. RURAL CANELA</v>
          </cell>
          <cell r="H64">
            <v>0</v>
          </cell>
          <cell r="I64">
            <v>5</v>
          </cell>
          <cell r="J64">
            <v>4</v>
          </cell>
          <cell r="K64">
            <v>2</v>
          </cell>
          <cell r="L64">
            <v>4</v>
          </cell>
          <cell r="M64">
            <v>2</v>
          </cell>
          <cell r="N64">
            <v>4</v>
          </cell>
          <cell r="O64">
            <v>2</v>
          </cell>
          <cell r="P64">
            <v>1</v>
          </cell>
          <cell r="Q64">
            <v>2</v>
          </cell>
          <cell r="R64">
            <v>5</v>
          </cell>
          <cell r="S64">
            <v>31</v>
          </cell>
          <cell r="AB64" t="str">
            <v>105456-P.S.R. LLIMPO</v>
          </cell>
          <cell r="AE64">
            <v>1</v>
          </cell>
          <cell r="AI64">
            <v>0</v>
          </cell>
          <cell r="AM64">
            <v>0</v>
          </cell>
          <cell r="AN64">
            <v>1</v>
          </cell>
        </row>
        <row r="65">
          <cell r="G65" t="str">
            <v>105450-P.S.R. MINCHA NORTE            </v>
          </cell>
          <cell r="H65">
            <v>1</v>
          </cell>
          <cell r="I65">
            <v>0</v>
          </cell>
          <cell r="J65">
            <v>0</v>
          </cell>
          <cell r="M65">
            <v>0</v>
          </cell>
          <cell r="P65">
            <v>0</v>
          </cell>
          <cell r="Q65">
            <v>1</v>
          </cell>
          <cell r="S65">
            <v>2</v>
          </cell>
          <cell r="AB65" t="str">
            <v>105457-P.S.R. SAN AGUSTIN</v>
          </cell>
          <cell r="AC65">
            <v>0</v>
          </cell>
          <cell r="AN65">
            <v>0</v>
          </cell>
        </row>
        <row r="66">
          <cell r="G66" t="str">
            <v>105451-P.S.R. AGUA FRIA</v>
          </cell>
          <cell r="H66">
            <v>1</v>
          </cell>
          <cell r="I66">
            <v>0</v>
          </cell>
          <cell r="K66">
            <v>1</v>
          </cell>
          <cell r="Q66">
            <v>1</v>
          </cell>
          <cell r="S66">
            <v>3</v>
          </cell>
          <cell r="AB66" t="str">
            <v>105458-P.S.R. TAHUINCO</v>
          </cell>
          <cell r="AE66">
            <v>0</v>
          </cell>
          <cell r="AG66">
            <v>0</v>
          </cell>
          <cell r="AK66">
            <v>0</v>
          </cell>
          <cell r="AM66">
            <v>0</v>
          </cell>
          <cell r="AN66">
            <v>0</v>
          </cell>
        </row>
        <row r="67">
          <cell r="G67" t="str">
            <v>105482-P.S.R. CANELA ALTA</v>
          </cell>
          <cell r="H67">
            <v>0</v>
          </cell>
          <cell r="I67">
            <v>0</v>
          </cell>
          <cell r="J67">
            <v>0</v>
          </cell>
          <cell r="M67">
            <v>1</v>
          </cell>
          <cell r="Q67">
            <v>0</v>
          </cell>
          <cell r="S67">
            <v>1</v>
          </cell>
          <cell r="AB67" t="str">
            <v>105491-P.S.R. QUELEN BAJO</v>
          </cell>
          <cell r="AC67">
            <v>0</v>
          </cell>
          <cell r="AD67">
            <v>0</v>
          </cell>
          <cell r="AF67">
            <v>0</v>
          </cell>
          <cell r="AI67">
            <v>0</v>
          </cell>
          <cell r="AJ67">
            <v>1</v>
          </cell>
          <cell r="AN67">
            <v>1</v>
          </cell>
        </row>
        <row r="68">
          <cell r="G68" t="str">
            <v>105483-P.S.R. LOS RULOS</v>
          </cell>
          <cell r="H68">
            <v>2</v>
          </cell>
          <cell r="Q68">
            <v>0</v>
          </cell>
          <cell r="S68">
            <v>2</v>
          </cell>
          <cell r="AB68" t="str">
            <v>105492-P.S.R. CAMISA</v>
          </cell>
          <cell r="AI68">
            <v>0</v>
          </cell>
          <cell r="AM68">
            <v>0</v>
          </cell>
          <cell r="AN68">
            <v>0</v>
          </cell>
        </row>
        <row r="69">
          <cell r="G69" t="str">
            <v>105484-P.S.R. HUENTELAUQUEN</v>
          </cell>
          <cell r="I69">
            <v>0</v>
          </cell>
          <cell r="J69">
            <v>1</v>
          </cell>
          <cell r="K69">
            <v>1</v>
          </cell>
          <cell r="L69">
            <v>0</v>
          </cell>
          <cell r="M69">
            <v>0</v>
          </cell>
          <cell r="N69">
            <v>0</v>
          </cell>
          <cell r="Q69">
            <v>0</v>
          </cell>
          <cell r="S69">
            <v>2</v>
          </cell>
          <cell r="AB69" t="str">
            <v>105501-P.S.R. ARBOLEDA GRANDE</v>
          </cell>
          <cell r="AC69">
            <v>0</v>
          </cell>
          <cell r="AD69">
            <v>0</v>
          </cell>
          <cell r="AE69">
            <v>1</v>
          </cell>
          <cell r="AG69">
            <v>0</v>
          </cell>
          <cell r="AI69">
            <v>0</v>
          </cell>
          <cell r="AK69">
            <v>0</v>
          </cell>
          <cell r="AN69">
            <v>1</v>
          </cell>
        </row>
        <row r="70">
          <cell r="G70" t="str">
            <v>105488-P.S.R. ESPIRITU SANTO</v>
          </cell>
          <cell r="H70">
            <v>1</v>
          </cell>
          <cell r="I70">
            <v>1</v>
          </cell>
          <cell r="M70">
            <v>0</v>
          </cell>
          <cell r="S70">
            <v>2</v>
          </cell>
          <cell r="AB70" t="str">
            <v>04301-OVALLE</v>
          </cell>
          <cell r="AC70">
            <v>6</v>
          </cell>
          <cell r="AD70">
            <v>10</v>
          </cell>
          <cell r="AE70">
            <v>6</v>
          </cell>
          <cell r="AF70">
            <v>3</v>
          </cell>
          <cell r="AG70">
            <v>3</v>
          </cell>
          <cell r="AH70">
            <v>22</v>
          </cell>
          <cell r="AI70">
            <v>6</v>
          </cell>
          <cell r="AJ70">
            <v>5</v>
          </cell>
          <cell r="AK70">
            <v>2</v>
          </cell>
          <cell r="AL70">
            <v>0</v>
          </cell>
          <cell r="AM70">
            <v>1</v>
          </cell>
          <cell r="AN70">
            <v>64</v>
          </cell>
        </row>
        <row r="71">
          <cell r="G71" t="str">
            <v>105493-P.S.R. MINCHA SUR</v>
          </cell>
          <cell r="M71">
            <v>1</v>
          </cell>
          <cell r="O71">
            <v>1</v>
          </cell>
          <cell r="Q71">
            <v>0</v>
          </cell>
          <cell r="S71">
            <v>2</v>
          </cell>
          <cell r="AB71" t="str">
            <v>105315-CES. RURAL C. DE TAMAYA</v>
          </cell>
          <cell r="AD71">
            <v>1</v>
          </cell>
          <cell r="AE71">
            <v>0</v>
          </cell>
          <cell r="AF71">
            <v>0</v>
          </cell>
          <cell r="AG71">
            <v>1</v>
          </cell>
          <cell r="AH71">
            <v>0</v>
          </cell>
          <cell r="AI71">
            <v>0</v>
          </cell>
          <cell r="AL71">
            <v>0</v>
          </cell>
          <cell r="AM71">
            <v>0</v>
          </cell>
          <cell r="AN71">
            <v>2</v>
          </cell>
        </row>
        <row r="72">
          <cell r="G72" t="str">
            <v>105497-P.S.R. JABONERIA</v>
          </cell>
          <cell r="K72">
            <v>1</v>
          </cell>
          <cell r="S72">
            <v>1</v>
          </cell>
          <cell r="AB72" t="str">
            <v>105317-CES. JORGE JORDAN D.</v>
          </cell>
          <cell r="AC72">
            <v>1</v>
          </cell>
          <cell r="AD72">
            <v>1</v>
          </cell>
          <cell r="AE72">
            <v>3</v>
          </cell>
          <cell r="AF72">
            <v>0</v>
          </cell>
          <cell r="AG72">
            <v>1</v>
          </cell>
          <cell r="AH72">
            <v>4</v>
          </cell>
          <cell r="AI72">
            <v>0</v>
          </cell>
          <cell r="AJ72">
            <v>0</v>
          </cell>
          <cell r="AK72">
            <v>0</v>
          </cell>
          <cell r="AM72">
            <v>0</v>
          </cell>
          <cell r="AN72">
            <v>10</v>
          </cell>
        </row>
        <row r="73">
          <cell r="G73" t="str">
            <v>105498-P.S.R. QUEBRADA DE LINARES</v>
          </cell>
          <cell r="M73">
            <v>0</v>
          </cell>
          <cell r="N73">
            <v>0</v>
          </cell>
          <cell r="R73">
            <v>0</v>
          </cell>
          <cell r="S73">
            <v>0</v>
          </cell>
          <cell r="AB73" t="str">
            <v>105322-CES. MARCOS MACUADA</v>
          </cell>
          <cell r="AC73">
            <v>1</v>
          </cell>
          <cell r="AD73">
            <v>0</v>
          </cell>
          <cell r="AE73">
            <v>2</v>
          </cell>
          <cell r="AF73">
            <v>2</v>
          </cell>
          <cell r="AH73">
            <v>10</v>
          </cell>
          <cell r="AI73">
            <v>1</v>
          </cell>
          <cell r="AJ73">
            <v>1</v>
          </cell>
          <cell r="AK73">
            <v>0</v>
          </cell>
          <cell r="AN73">
            <v>17</v>
          </cell>
        </row>
        <row r="74">
          <cell r="G74" t="str">
            <v>04203-LOS VILOS</v>
          </cell>
          <cell r="H74">
            <v>6</v>
          </cell>
          <cell r="I74">
            <v>4</v>
          </cell>
          <cell r="J74">
            <v>3</v>
          </cell>
          <cell r="K74">
            <v>2</v>
          </cell>
          <cell r="L74">
            <v>9</v>
          </cell>
          <cell r="M74">
            <v>6</v>
          </cell>
          <cell r="N74">
            <v>6</v>
          </cell>
          <cell r="O74">
            <v>12</v>
          </cell>
          <cell r="P74">
            <v>6</v>
          </cell>
          <cell r="Q74">
            <v>6</v>
          </cell>
          <cell r="R74">
            <v>7</v>
          </cell>
          <cell r="S74">
            <v>67</v>
          </cell>
          <cell r="AB74" t="str">
            <v>105324-CES. SOTAQUI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J74">
            <v>1</v>
          </cell>
          <cell r="AK74">
            <v>0</v>
          </cell>
          <cell r="AM74">
            <v>0</v>
          </cell>
          <cell r="AN74">
            <v>1</v>
          </cell>
        </row>
        <row r="75">
          <cell r="G75" t="str">
            <v>105108-HOSPITAL LOS VILOS</v>
          </cell>
          <cell r="H75">
            <v>3</v>
          </cell>
          <cell r="I75">
            <v>4</v>
          </cell>
          <cell r="J75">
            <v>2</v>
          </cell>
          <cell r="K75">
            <v>2</v>
          </cell>
          <cell r="L75">
            <v>8</v>
          </cell>
          <cell r="M75">
            <v>4</v>
          </cell>
          <cell r="N75">
            <v>6</v>
          </cell>
          <cell r="O75">
            <v>11</v>
          </cell>
          <cell r="P75">
            <v>4</v>
          </cell>
          <cell r="Q75">
            <v>3</v>
          </cell>
          <cell r="R75">
            <v>5</v>
          </cell>
          <cell r="S75">
            <v>52</v>
          </cell>
          <cell r="AB75" t="str">
            <v>105415-P.S.R. BARRAZA</v>
          </cell>
          <cell r="AC75">
            <v>1</v>
          </cell>
          <cell r="AE75">
            <v>0</v>
          </cell>
          <cell r="AH75">
            <v>2</v>
          </cell>
          <cell r="AJ75">
            <v>1</v>
          </cell>
          <cell r="AK75">
            <v>1</v>
          </cell>
          <cell r="AM75">
            <v>0</v>
          </cell>
          <cell r="AN75">
            <v>5</v>
          </cell>
        </row>
        <row r="76">
          <cell r="G76" t="str">
            <v>105478-P.S.R. CAIMANES                   </v>
          </cell>
          <cell r="H76">
            <v>2</v>
          </cell>
          <cell r="I76">
            <v>0</v>
          </cell>
          <cell r="J76">
            <v>1</v>
          </cell>
          <cell r="L76">
            <v>1</v>
          </cell>
          <cell r="M76">
            <v>1</v>
          </cell>
          <cell r="N76">
            <v>0</v>
          </cell>
          <cell r="O76">
            <v>0</v>
          </cell>
          <cell r="P76">
            <v>2</v>
          </cell>
          <cell r="Q76">
            <v>1</v>
          </cell>
          <cell r="R76">
            <v>1</v>
          </cell>
          <cell r="S76">
            <v>9</v>
          </cell>
          <cell r="AB76" t="str">
            <v>105416-P.S.R. CAMARICO                  </v>
          </cell>
          <cell r="AC76">
            <v>0</v>
          </cell>
          <cell r="AD76">
            <v>0</v>
          </cell>
          <cell r="AJ76">
            <v>1</v>
          </cell>
          <cell r="AK76">
            <v>0</v>
          </cell>
          <cell r="AN76">
            <v>1</v>
          </cell>
        </row>
        <row r="77">
          <cell r="G77" t="str">
            <v>105479-P.S.R. GUANGUALI</v>
          </cell>
          <cell r="H77">
            <v>1</v>
          </cell>
          <cell r="I77">
            <v>0</v>
          </cell>
          <cell r="L77">
            <v>0</v>
          </cell>
          <cell r="M77">
            <v>1</v>
          </cell>
          <cell r="N77">
            <v>0</v>
          </cell>
          <cell r="O77">
            <v>0</v>
          </cell>
          <cell r="P77">
            <v>0</v>
          </cell>
          <cell r="Q77">
            <v>1</v>
          </cell>
          <cell r="R77">
            <v>1</v>
          </cell>
          <cell r="S77">
            <v>4</v>
          </cell>
          <cell r="AB77" t="str">
            <v>105417-P.S.R. ALCONES BAJOS</v>
          </cell>
          <cell r="AC77">
            <v>1</v>
          </cell>
          <cell r="AD77">
            <v>0</v>
          </cell>
          <cell r="AG77">
            <v>0</v>
          </cell>
          <cell r="AI77">
            <v>0</v>
          </cell>
          <cell r="AJ77">
            <v>0</v>
          </cell>
          <cell r="AN77">
            <v>1</v>
          </cell>
        </row>
        <row r="78">
          <cell r="G78" t="str">
            <v>105480-P.S.R. QUILIMARI</v>
          </cell>
          <cell r="H78">
            <v>0</v>
          </cell>
          <cell r="I78">
            <v>0</v>
          </cell>
          <cell r="O78">
            <v>1</v>
          </cell>
          <cell r="Q78">
            <v>1</v>
          </cell>
          <cell r="S78">
            <v>2</v>
          </cell>
          <cell r="AB78" t="str">
            <v>105419-P.S.R. LAS SOSSAS</v>
          </cell>
          <cell r="AE78">
            <v>0</v>
          </cell>
          <cell r="AJ78">
            <v>0</v>
          </cell>
          <cell r="AK78">
            <v>1</v>
          </cell>
          <cell r="AN78">
            <v>1</v>
          </cell>
        </row>
        <row r="79">
          <cell r="G79" t="str">
            <v>105481-P.S.R. TILAMA</v>
          </cell>
          <cell r="H79">
            <v>0</v>
          </cell>
          <cell r="L79">
            <v>0</v>
          </cell>
          <cell r="P79">
            <v>0</v>
          </cell>
          <cell r="Q79">
            <v>0</v>
          </cell>
          <cell r="S79">
            <v>0</v>
          </cell>
          <cell r="AB79" t="str">
            <v>105420-P.S.R. LIMARI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1</v>
          </cell>
          <cell r="AI79">
            <v>5</v>
          </cell>
          <cell r="AJ79">
            <v>1</v>
          </cell>
          <cell r="AK79">
            <v>0</v>
          </cell>
          <cell r="AM79">
            <v>0</v>
          </cell>
          <cell r="AN79">
            <v>7</v>
          </cell>
        </row>
        <row r="80">
          <cell r="G80" t="str">
            <v>105511-P.S.R. LOS CONDORES</v>
          </cell>
          <cell r="P80">
            <v>0</v>
          </cell>
          <cell r="Q80">
            <v>0</v>
          </cell>
          <cell r="S80">
            <v>0</v>
          </cell>
          <cell r="AB80" t="str">
            <v>105422-P.S.R. HORNILLOS</v>
          </cell>
          <cell r="AK80">
            <v>0</v>
          </cell>
          <cell r="AN80">
            <v>0</v>
          </cell>
        </row>
        <row r="81">
          <cell r="G81" t="str">
            <v>04204-SALAMANCA</v>
          </cell>
          <cell r="H81">
            <v>16</v>
          </cell>
          <cell r="I81">
            <v>10</v>
          </cell>
          <cell r="J81">
            <v>13</v>
          </cell>
          <cell r="K81">
            <v>8</v>
          </cell>
          <cell r="L81">
            <v>16</v>
          </cell>
          <cell r="M81">
            <v>8</v>
          </cell>
          <cell r="N81">
            <v>17</v>
          </cell>
          <cell r="O81">
            <v>9</v>
          </cell>
          <cell r="P81">
            <v>11</v>
          </cell>
          <cell r="Q81">
            <v>5</v>
          </cell>
          <cell r="R81">
            <v>5</v>
          </cell>
          <cell r="S81">
            <v>118</v>
          </cell>
          <cell r="AB81" t="str">
            <v>105437-P.S.R. CHALINGA</v>
          </cell>
          <cell r="AF81">
            <v>0</v>
          </cell>
          <cell r="AJ81">
            <v>0</v>
          </cell>
          <cell r="AN81">
            <v>0</v>
          </cell>
        </row>
        <row r="82">
          <cell r="G82" t="str">
            <v>105104-HOSPITAL SALAMANCA</v>
          </cell>
          <cell r="H82">
            <v>9</v>
          </cell>
          <cell r="I82">
            <v>6</v>
          </cell>
          <cell r="J82">
            <v>10</v>
          </cell>
          <cell r="K82">
            <v>6</v>
          </cell>
          <cell r="L82">
            <v>6</v>
          </cell>
          <cell r="M82">
            <v>5</v>
          </cell>
          <cell r="N82">
            <v>13</v>
          </cell>
          <cell r="O82">
            <v>6</v>
          </cell>
          <cell r="P82">
            <v>9</v>
          </cell>
          <cell r="Q82">
            <v>1</v>
          </cell>
          <cell r="R82">
            <v>2</v>
          </cell>
          <cell r="S82">
            <v>73</v>
          </cell>
          <cell r="AB82" t="str">
            <v>105439-P.S.R. CERRO BLANCO</v>
          </cell>
          <cell r="AC82">
            <v>0</v>
          </cell>
          <cell r="AD82">
            <v>1</v>
          </cell>
          <cell r="AI82">
            <v>0</v>
          </cell>
          <cell r="AK82">
            <v>0</v>
          </cell>
          <cell r="AN82">
            <v>1</v>
          </cell>
        </row>
        <row r="83">
          <cell r="G83" t="str">
            <v>105452-P.S.R. CUNCUMEN                 </v>
          </cell>
          <cell r="H83">
            <v>6</v>
          </cell>
          <cell r="I83">
            <v>3</v>
          </cell>
          <cell r="J83">
            <v>1</v>
          </cell>
          <cell r="K83">
            <v>0</v>
          </cell>
          <cell r="L83">
            <v>5</v>
          </cell>
          <cell r="M83">
            <v>0</v>
          </cell>
          <cell r="N83">
            <v>0</v>
          </cell>
          <cell r="O83">
            <v>1</v>
          </cell>
          <cell r="P83">
            <v>1</v>
          </cell>
          <cell r="Q83">
            <v>2</v>
          </cell>
          <cell r="R83">
            <v>1</v>
          </cell>
          <cell r="S83">
            <v>20</v>
          </cell>
          <cell r="AB83" t="str">
            <v>105507-P.S.R. HUAMALATA</v>
          </cell>
          <cell r="AC83">
            <v>0</v>
          </cell>
          <cell r="AE83">
            <v>0</v>
          </cell>
          <cell r="AG83">
            <v>1</v>
          </cell>
          <cell r="AH83">
            <v>4</v>
          </cell>
          <cell r="AJ83">
            <v>0</v>
          </cell>
          <cell r="AM83">
            <v>0</v>
          </cell>
          <cell r="AN83">
            <v>5</v>
          </cell>
        </row>
        <row r="84">
          <cell r="G84" t="str">
            <v>105453-P.S.R. TRANQUILLA</v>
          </cell>
          <cell r="H84">
            <v>0</v>
          </cell>
          <cell r="I84">
            <v>0</v>
          </cell>
          <cell r="L84">
            <v>0</v>
          </cell>
          <cell r="O84">
            <v>0</v>
          </cell>
          <cell r="P84">
            <v>1</v>
          </cell>
          <cell r="Q84">
            <v>0</v>
          </cell>
          <cell r="S84">
            <v>1</v>
          </cell>
          <cell r="AB84" t="str">
            <v>105510-P.S.R. RECOLETA</v>
          </cell>
          <cell r="AC84">
            <v>0</v>
          </cell>
          <cell r="AD84">
            <v>1</v>
          </cell>
          <cell r="AE84">
            <v>1</v>
          </cell>
          <cell r="AF84">
            <v>0</v>
          </cell>
          <cell r="AG84">
            <v>0</v>
          </cell>
          <cell r="AH84">
            <v>1</v>
          </cell>
          <cell r="AI84">
            <v>0</v>
          </cell>
          <cell r="AJ84">
            <v>0</v>
          </cell>
          <cell r="AK84">
            <v>0</v>
          </cell>
          <cell r="AM84">
            <v>0</v>
          </cell>
          <cell r="AN84">
            <v>3</v>
          </cell>
        </row>
        <row r="85">
          <cell r="G85" t="str">
            <v>105454-P.S.R. CUNLAGUA</v>
          </cell>
          <cell r="L85">
            <v>0</v>
          </cell>
          <cell r="O85">
            <v>1</v>
          </cell>
          <cell r="P85">
            <v>0</v>
          </cell>
          <cell r="S85">
            <v>1</v>
          </cell>
          <cell r="AB85" t="str">
            <v>105722-CECOF SAN JOSE DE LA DEHESA</v>
          </cell>
          <cell r="AC85">
            <v>0</v>
          </cell>
          <cell r="AD85">
            <v>1</v>
          </cell>
          <cell r="AE85">
            <v>0</v>
          </cell>
          <cell r="AF85">
            <v>1</v>
          </cell>
          <cell r="AJ85">
            <v>0</v>
          </cell>
          <cell r="AN85">
            <v>2</v>
          </cell>
        </row>
        <row r="86">
          <cell r="G86" t="str">
            <v>105455-P.S.R. CHILLEPIN</v>
          </cell>
          <cell r="H86">
            <v>0</v>
          </cell>
          <cell r="I86">
            <v>0</v>
          </cell>
          <cell r="K86">
            <v>2</v>
          </cell>
          <cell r="L86">
            <v>1</v>
          </cell>
          <cell r="M86">
            <v>0</v>
          </cell>
          <cell r="N86">
            <v>0</v>
          </cell>
          <cell r="O86">
            <v>1</v>
          </cell>
          <cell r="Q86">
            <v>0</v>
          </cell>
          <cell r="R86">
            <v>1</v>
          </cell>
          <cell r="S86">
            <v>5</v>
          </cell>
          <cell r="AB86" t="str">
            <v>105723-CECOF LIMARI</v>
          </cell>
          <cell r="AC86">
            <v>2</v>
          </cell>
          <cell r="AD86">
            <v>5</v>
          </cell>
          <cell r="AG86">
            <v>0</v>
          </cell>
          <cell r="AM86">
            <v>1</v>
          </cell>
          <cell r="AN86">
            <v>8</v>
          </cell>
        </row>
        <row r="87">
          <cell r="G87" t="str">
            <v>105456-P.S.R. LLIMPO</v>
          </cell>
          <cell r="H87">
            <v>0</v>
          </cell>
          <cell r="L87">
            <v>4</v>
          </cell>
          <cell r="M87">
            <v>1</v>
          </cell>
          <cell r="N87">
            <v>0</v>
          </cell>
          <cell r="O87">
            <v>0</v>
          </cell>
          <cell r="Q87">
            <v>1</v>
          </cell>
          <cell r="R87">
            <v>1</v>
          </cell>
          <cell r="S87">
            <v>7</v>
          </cell>
          <cell r="AB87" t="str">
            <v>04302-COMBARBALÁ</v>
          </cell>
          <cell r="AC87">
            <v>3</v>
          </cell>
          <cell r="AD87">
            <v>0</v>
          </cell>
          <cell r="AE87">
            <v>0</v>
          </cell>
          <cell r="AF87">
            <v>1</v>
          </cell>
          <cell r="AG87">
            <v>1</v>
          </cell>
          <cell r="AH87">
            <v>0</v>
          </cell>
          <cell r="AI87">
            <v>1</v>
          </cell>
          <cell r="AJ87">
            <v>0</v>
          </cell>
          <cell r="AK87">
            <v>1</v>
          </cell>
          <cell r="AL87">
            <v>0</v>
          </cell>
          <cell r="AM87">
            <v>0</v>
          </cell>
          <cell r="AN87">
            <v>7</v>
          </cell>
        </row>
        <row r="88">
          <cell r="G88" t="str">
            <v>105457-P.S.R. SAN AGUSTIN</v>
          </cell>
          <cell r="H88">
            <v>1</v>
          </cell>
          <cell r="I88">
            <v>1</v>
          </cell>
          <cell r="J88">
            <v>1</v>
          </cell>
          <cell r="K88">
            <v>0</v>
          </cell>
          <cell r="M88">
            <v>1</v>
          </cell>
          <cell r="N88">
            <v>0</v>
          </cell>
          <cell r="P88">
            <v>0</v>
          </cell>
          <cell r="S88">
            <v>4</v>
          </cell>
          <cell r="AB88" t="str">
            <v>105105-HOSPITAL COMBARBALA</v>
          </cell>
          <cell r="AC88">
            <v>1</v>
          </cell>
          <cell r="AD88">
            <v>0</v>
          </cell>
          <cell r="AE88">
            <v>0</v>
          </cell>
          <cell r="AF88">
            <v>0</v>
          </cell>
          <cell r="AG88">
            <v>1</v>
          </cell>
          <cell r="AH88">
            <v>0</v>
          </cell>
          <cell r="AI88">
            <v>1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3</v>
          </cell>
        </row>
        <row r="89">
          <cell r="G89" t="str">
            <v>105458-P.S.R. TAHUINCO</v>
          </cell>
          <cell r="I89">
            <v>0</v>
          </cell>
          <cell r="J89">
            <v>0</v>
          </cell>
          <cell r="L89">
            <v>0</v>
          </cell>
          <cell r="M89">
            <v>0</v>
          </cell>
          <cell r="N89">
            <v>1</v>
          </cell>
          <cell r="Q89">
            <v>0</v>
          </cell>
          <cell r="S89">
            <v>1</v>
          </cell>
          <cell r="AB89" t="str">
            <v>105434-P.S.R. SAN MARCOS</v>
          </cell>
          <cell r="AI89">
            <v>0</v>
          </cell>
          <cell r="AL89">
            <v>0</v>
          </cell>
          <cell r="AN89">
            <v>0</v>
          </cell>
        </row>
        <row r="90">
          <cell r="G90" t="str">
            <v>105491-P.S.R. QUELEN BAJO</v>
          </cell>
          <cell r="J90">
            <v>1</v>
          </cell>
          <cell r="M90">
            <v>1</v>
          </cell>
          <cell r="N90">
            <v>1</v>
          </cell>
          <cell r="O90">
            <v>0</v>
          </cell>
          <cell r="Q90">
            <v>1</v>
          </cell>
          <cell r="S90">
            <v>4</v>
          </cell>
          <cell r="AB90" t="str">
            <v>105441-P.S.R. MANQUEHUA</v>
          </cell>
          <cell r="AJ90">
            <v>0</v>
          </cell>
          <cell r="AK90">
            <v>0</v>
          </cell>
          <cell r="AN90">
            <v>0</v>
          </cell>
        </row>
        <row r="91">
          <cell r="G91" t="str">
            <v>105492-P.S.R. CAMISA</v>
          </cell>
          <cell r="K91">
            <v>0</v>
          </cell>
          <cell r="M91">
            <v>0</v>
          </cell>
          <cell r="O91">
            <v>0</v>
          </cell>
          <cell r="P91">
            <v>0</v>
          </cell>
          <cell r="Q91">
            <v>0</v>
          </cell>
          <cell r="S91">
            <v>0</v>
          </cell>
          <cell r="AB91" t="str">
            <v>105459-P.S.R. BARRANCAS                </v>
          </cell>
          <cell r="AC91">
            <v>0</v>
          </cell>
          <cell r="AN91">
            <v>0</v>
          </cell>
        </row>
        <row r="92">
          <cell r="G92" t="str">
            <v>105501-P.S.R. ARBOLEDA GRANDE</v>
          </cell>
          <cell r="H92">
            <v>0</v>
          </cell>
          <cell r="K92">
            <v>0</v>
          </cell>
          <cell r="L92">
            <v>0</v>
          </cell>
          <cell r="M92">
            <v>0</v>
          </cell>
          <cell r="N92">
            <v>2</v>
          </cell>
          <cell r="P92">
            <v>0</v>
          </cell>
          <cell r="Q92">
            <v>0</v>
          </cell>
          <cell r="R92">
            <v>0</v>
          </cell>
          <cell r="S92">
            <v>2</v>
          </cell>
          <cell r="AB92" t="str">
            <v>105460-P.S.R. COGOTI 18</v>
          </cell>
          <cell r="AC92">
            <v>2</v>
          </cell>
          <cell r="AE92">
            <v>0</v>
          </cell>
          <cell r="AG92">
            <v>0</v>
          </cell>
          <cell r="AI92">
            <v>0</v>
          </cell>
          <cell r="AK92">
            <v>0</v>
          </cell>
          <cell r="AM92">
            <v>0</v>
          </cell>
          <cell r="AN92">
            <v>2</v>
          </cell>
        </row>
        <row r="93">
          <cell r="G93" t="str">
            <v>04301-OVALLE</v>
          </cell>
          <cell r="H93">
            <v>31</v>
          </cell>
          <cell r="I93">
            <v>25</v>
          </cell>
          <cell r="J93">
            <v>32</v>
          </cell>
          <cell r="K93">
            <v>22</v>
          </cell>
          <cell r="L93">
            <v>44</v>
          </cell>
          <cell r="M93">
            <v>15</v>
          </cell>
          <cell r="N93">
            <v>30</v>
          </cell>
          <cell r="O93">
            <v>36</v>
          </cell>
          <cell r="P93">
            <v>17</v>
          </cell>
          <cell r="Q93">
            <v>7</v>
          </cell>
          <cell r="R93">
            <v>9</v>
          </cell>
          <cell r="S93">
            <v>268</v>
          </cell>
          <cell r="AB93" t="str">
            <v>105462-P.S.R. EL SAUCE</v>
          </cell>
          <cell r="AF93">
            <v>1</v>
          </cell>
          <cell r="AN93">
            <v>1</v>
          </cell>
        </row>
        <row r="94">
          <cell r="G94" t="str">
            <v>105315-CES. RURAL C. DE TAMAYA</v>
          </cell>
          <cell r="I94">
            <v>1</v>
          </cell>
          <cell r="J94">
            <v>5</v>
          </cell>
          <cell r="K94">
            <v>3</v>
          </cell>
          <cell r="L94">
            <v>1</v>
          </cell>
          <cell r="M94">
            <v>3</v>
          </cell>
          <cell r="N94">
            <v>2</v>
          </cell>
          <cell r="O94">
            <v>4</v>
          </cell>
          <cell r="P94">
            <v>4</v>
          </cell>
          <cell r="Q94">
            <v>2</v>
          </cell>
          <cell r="R94">
            <v>2</v>
          </cell>
          <cell r="S94">
            <v>27</v>
          </cell>
          <cell r="AB94" t="str">
            <v>105463-P.S.R. QUILITAPIA</v>
          </cell>
          <cell r="AG94">
            <v>0</v>
          </cell>
          <cell r="AL94">
            <v>0</v>
          </cell>
          <cell r="AM94">
            <v>0</v>
          </cell>
          <cell r="AN94">
            <v>0</v>
          </cell>
        </row>
        <row r="95">
          <cell r="G95" t="str">
            <v>105317-CES. JORGE JORDAN D.</v>
          </cell>
          <cell r="H95">
            <v>7</v>
          </cell>
          <cell r="I95">
            <v>13</v>
          </cell>
          <cell r="J95">
            <v>12</v>
          </cell>
          <cell r="K95">
            <v>8</v>
          </cell>
          <cell r="L95">
            <v>13</v>
          </cell>
          <cell r="M95">
            <v>8</v>
          </cell>
          <cell r="N95">
            <v>10</v>
          </cell>
          <cell r="O95">
            <v>15</v>
          </cell>
          <cell r="P95">
            <v>10</v>
          </cell>
          <cell r="R95">
            <v>1</v>
          </cell>
          <cell r="S95">
            <v>97</v>
          </cell>
          <cell r="AB95" t="str">
            <v>105464-P.S.R. LA LIGUA</v>
          </cell>
          <cell r="AG95">
            <v>0</v>
          </cell>
          <cell r="AH95">
            <v>0</v>
          </cell>
          <cell r="AK95">
            <v>1</v>
          </cell>
          <cell r="AN95">
            <v>1</v>
          </cell>
        </row>
        <row r="96">
          <cell r="G96" t="str">
            <v>105322-CES. MARCOS MACUADA</v>
          </cell>
          <cell r="H96">
            <v>8</v>
          </cell>
          <cell r="I96">
            <v>2</v>
          </cell>
          <cell r="J96">
            <v>5</v>
          </cell>
          <cell r="K96">
            <v>6</v>
          </cell>
          <cell r="L96">
            <v>25</v>
          </cell>
          <cell r="N96">
            <v>15</v>
          </cell>
          <cell r="O96">
            <v>8</v>
          </cell>
          <cell r="Q96">
            <v>2</v>
          </cell>
          <cell r="R96">
            <v>2</v>
          </cell>
          <cell r="S96">
            <v>73</v>
          </cell>
          <cell r="AB96" t="str">
            <v>105465-P.S.R. RAMADILLA</v>
          </cell>
          <cell r="AC96">
            <v>0</v>
          </cell>
          <cell r="AI96">
            <v>0</v>
          </cell>
          <cell r="AK96">
            <v>0</v>
          </cell>
          <cell r="AN96">
            <v>0</v>
          </cell>
        </row>
        <row r="97">
          <cell r="G97" t="str">
            <v>105324-CES. SOTAQUI</v>
          </cell>
          <cell r="H97">
            <v>4</v>
          </cell>
          <cell r="I97">
            <v>3</v>
          </cell>
          <cell r="J97">
            <v>1</v>
          </cell>
          <cell r="K97">
            <v>0</v>
          </cell>
          <cell r="O97">
            <v>4</v>
          </cell>
          <cell r="P97">
            <v>0</v>
          </cell>
          <cell r="R97">
            <v>2</v>
          </cell>
          <cell r="S97">
            <v>14</v>
          </cell>
          <cell r="AB97" t="str">
            <v>105466-P.S.R. VALLE HERMOSO</v>
          </cell>
          <cell r="AE97">
            <v>0</v>
          </cell>
          <cell r="AM97">
            <v>0</v>
          </cell>
          <cell r="AN97">
            <v>0</v>
          </cell>
        </row>
        <row r="98">
          <cell r="G98" t="str">
            <v>105415-P.S.R. BARRAZA</v>
          </cell>
          <cell r="H98">
            <v>2</v>
          </cell>
          <cell r="J98">
            <v>0</v>
          </cell>
          <cell r="L98">
            <v>0</v>
          </cell>
          <cell r="M98">
            <v>1</v>
          </cell>
          <cell r="O98">
            <v>1</v>
          </cell>
          <cell r="P98">
            <v>1</v>
          </cell>
          <cell r="Q98">
            <v>1</v>
          </cell>
          <cell r="R98">
            <v>1</v>
          </cell>
          <cell r="S98">
            <v>7</v>
          </cell>
          <cell r="AB98" t="str">
            <v>105490-P.S.R. EL DURAZNO</v>
          </cell>
          <cell r="AI98">
            <v>0</v>
          </cell>
          <cell r="AN98">
            <v>0</v>
          </cell>
        </row>
        <row r="99">
          <cell r="G99" t="str">
            <v>105416-P.S.R. CAMARICO                  </v>
          </cell>
          <cell r="H99">
            <v>0</v>
          </cell>
          <cell r="I99">
            <v>2</v>
          </cell>
          <cell r="K99">
            <v>1</v>
          </cell>
          <cell r="L99">
            <v>0</v>
          </cell>
          <cell r="N99">
            <v>2</v>
          </cell>
          <cell r="O99">
            <v>2</v>
          </cell>
          <cell r="P99">
            <v>0</v>
          </cell>
          <cell r="R99">
            <v>0</v>
          </cell>
          <cell r="S99">
            <v>7</v>
          </cell>
          <cell r="AB99" t="str">
            <v>04304-MONTE PATRIA</v>
          </cell>
          <cell r="AC99">
            <v>6</v>
          </cell>
          <cell r="AD99">
            <v>0</v>
          </cell>
          <cell r="AE99">
            <v>1</v>
          </cell>
          <cell r="AF99">
            <v>3</v>
          </cell>
          <cell r="AG99">
            <v>0</v>
          </cell>
          <cell r="AH99">
            <v>0</v>
          </cell>
          <cell r="AI99">
            <v>5</v>
          </cell>
          <cell r="AJ99">
            <v>0</v>
          </cell>
          <cell r="AK99">
            <v>1</v>
          </cell>
          <cell r="AL99">
            <v>0</v>
          </cell>
          <cell r="AM99">
            <v>2</v>
          </cell>
          <cell r="AN99">
            <v>18</v>
          </cell>
        </row>
        <row r="100">
          <cell r="G100" t="str">
            <v>105417-P.S.R. ALCONES BAJOS</v>
          </cell>
          <cell r="I100">
            <v>1</v>
          </cell>
          <cell r="K100">
            <v>1</v>
          </cell>
          <cell r="L100">
            <v>1</v>
          </cell>
          <cell r="N100">
            <v>0</v>
          </cell>
          <cell r="O100">
            <v>0</v>
          </cell>
          <cell r="S100">
            <v>3</v>
          </cell>
          <cell r="AB100" t="str">
            <v>105307-CES. RURAL MONTE PATRIA</v>
          </cell>
          <cell r="AC100">
            <v>3</v>
          </cell>
          <cell r="AD100">
            <v>0</v>
          </cell>
          <cell r="AE100">
            <v>0</v>
          </cell>
          <cell r="AF100">
            <v>0</v>
          </cell>
          <cell r="AH100">
            <v>0</v>
          </cell>
          <cell r="AI100">
            <v>0</v>
          </cell>
          <cell r="AJ100">
            <v>0</v>
          </cell>
          <cell r="AL100">
            <v>0</v>
          </cell>
          <cell r="AM100">
            <v>1</v>
          </cell>
          <cell r="AN100">
            <v>4</v>
          </cell>
        </row>
        <row r="101">
          <cell r="G101" t="str">
            <v>105419-P.S.R. LAS SOSSAS</v>
          </cell>
          <cell r="J101">
            <v>2</v>
          </cell>
          <cell r="K101">
            <v>0</v>
          </cell>
          <cell r="L101">
            <v>1</v>
          </cell>
          <cell r="N101">
            <v>0</v>
          </cell>
          <cell r="P101">
            <v>0</v>
          </cell>
          <cell r="Q101">
            <v>0</v>
          </cell>
          <cell r="S101">
            <v>3</v>
          </cell>
          <cell r="AB101" t="str">
            <v>105311-CES. RURAL CHAÑARAL ALTO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</row>
        <row r="102">
          <cell r="G102" t="str">
            <v>105420-P.S.R. LIMARI</v>
          </cell>
          <cell r="H102">
            <v>1</v>
          </cell>
          <cell r="I102">
            <v>2</v>
          </cell>
          <cell r="J102">
            <v>1</v>
          </cell>
          <cell r="L102">
            <v>0</v>
          </cell>
          <cell r="M102">
            <v>3</v>
          </cell>
          <cell r="N102">
            <v>1</v>
          </cell>
          <cell r="O102">
            <v>1</v>
          </cell>
          <cell r="P102">
            <v>1</v>
          </cell>
          <cell r="S102">
            <v>10</v>
          </cell>
          <cell r="AB102" t="str">
            <v>105312-CES. RURAL CAREN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H102">
            <v>0</v>
          </cell>
          <cell r="AI102">
            <v>4</v>
          </cell>
          <cell r="AJ102">
            <v>0</v>
          </cell>
          <cell r="AK102">
            <v>0</v>
          </cell>
          <cell r="AN102">
            <v>4</v>
          </cell>
        </row>
        <row r="103">
          <cell r="G103" t="str">
            <v>105422-P.S.R. HORNILLOS</v>
          </cell>
          <cell r="I103">
            <v>0</v>
          </cell>
          <cell r="J103">
            <v>0</v>
          </cell>
          <cell r="P103">
            <v>1</v>
          </cell>
          <cell r="R103">
            <v>0</v>
          </cell>
          <cell r="S103">
            <v>1</v>
          </cell>
          <cell r="AB103" t="str">
            <v>105318-CES. RURAL EL PALQUI</v>
          </cell>
          <cell r="AC103">
            <v>1</v>
          </cell>
          <cell r="AD103">
            <v>0</v>
          </cell>
          <cell r="AE103">
            <v>0</v>
          </cell>
          <cell r="AF103">
            <v>3</v>
          </cell>
          <cell r="AH103">
            <v>0</v>
          </cell>
          <cell r="AI103">
            <v>1</v>
          </cell>
          <cell r="AJ103">
            <v>0</v>
          </cell>
          <cell r="AK103">
            <v>1</v>
          </cell>
          <cell r="AN103">
            <v>6</v>
          </cell>
        </row>
        <row r="104">
          <cell r="G104" t="str">
            <v>105437-P.S.R. CHALINGA</v>
          </cell>
          <cell r="H104">
            <v>2</v>
          </cell>
          <cell r="K104">
            <v>0</v>
          </cell>
          <cell r="M104">
            <v>0</v>
          </cell>
          <cell r="S104">
            <v>2</v>
          </cell>
          <cell r="AB104" t="str">
            <v>105428-P.S.R. HUATULAME</v>
          </cell>
          <cell r="AM104">
            <v>0</v>
          </cell>
          <cell r="AN104">
            <v>0</v>
          </cell>
        </row>
        <row r="105">
          <cell r="G105" t="str">
            <v>105439-P.S.R. CERRO BLANCO</v>
          </cell>
          <cell r="O105">
            <v>0</v>
          </cell>
          <cell r="S105">
            <v>0</v>
          </cell>
          <cell r="AB105" t="str">
            <v>105430-P.S.R. MIALQUI</v>
          </cell>
          <cell r="AC105">
            <v>1</v>
          </cell>
          <cell r="AN105">
            <v>1</v>
          </cell>
        </row>
        <row r="106">
          <cell r="G106" t="str">
            <v>105507-P.S.R. HUAMALATA</v>
          </cell>
          <cell r="H106">
            <v>2</v>
          </cell>
          <cell r="I106">
            <v>0</v>
          </cell>
          <cell r="J106">
            <v>0</v>
          </cell>
          <cell r="K106">
            <v>1</v>
          </cell>
          <cell r="L106">
            <v>1</v>
          </cell>
          <cell r="Q106">
            <v>0</v>
          </cell>
          <cell r="S106">
            <v>4</v>
          </cell>
          <cell r="AB106" t="str">
            <v>105431-P.S.R. PEDREGAL</v>
          </cell>
          <cell r="AC106">
            <v>1</v>
          </cell>
          <cell r="AD106">
            <v>0</v>
          </cell>
          <cell r="AK106">
            <v>0</v>
          </cell>
          <cell r="AN106">
            <v>1</v>
          </cell>
        </row>
        <row r="107">
          <cell r="G107" t="str">
            <v>105510-P.S.R. RECOLETA</v>
          </cell>
          <cell r="H107">
            <v>1</v>
          </cell>
          <cell r="I107">
            <v>0</v>
          </cell>
          <cell r="J107">
            <v>0</v>
          </cell>
          <cell r="K107">
            <v>2</v>
          </cell>
          <cell r="L107">
            <v>1</v>
          </cell>
          <cell r="M107">
            <v>0</v>
          </cell>
          <cell r="N107">
            <v>0</v>
          </cell>
          <cell r="O107">
            <v>1</v>
          </cell>
          <cell r="P107">
            <v>0</v>
          </cell>
          <cell r="Q107">
            <v>0</v>
          </cell>
          <cell r="R107">
            <v>1</v>
          </cell>
          <cell r="S107">
            <v>6</v>
          </cell>
          <cell r="AB107" t="str">
            <v>105432-P.S.R. RAPEL</v>
          </cell>
          <cell r="AE107">
            <v>0</v>
          </cell>
          <cell r="AN107">
            <v>0</v>
          </cell>
        </row>
        <row r="108">
          <cell r="G108" t="str">
            <v>105722-CECOF SAN JOSE DE LA DEHESA</v>
          </cell>
          <cell r="H108">
            <v>2</v>
          </cell>
          <cell r="I108">
            <v>0</v>
          </cell>
          <cell r="J108">
            <v>3</v>
          </cell>
          <cell r="K108">
            <v>0</v>
          </cell>
          <cell r="L108">
            <v>1</v>
          </cell>
          <cell r="S108">
            <v>6</v>
          </cell>
          <cell r="AB108" t="str">
            <v>105435-P.S.R. TULAHUEN</v>
          </cell>
          <cell r="AF108">
            <v>0</v>
          </cell>
          <cell r="AG108">
            <v>0</v>
          </cell>
          <cell r="AI108">
            <v>0</v>
          </cell>
          <cell r="AJ108">
            <v>0</v>
          </cell>
          <cell r="AK108">
            <v>0</v>
          </cell>
          <cell r="AM108">
            <v>1</v>
          </cell>
          <cell r="AN108">
            <v>1</v>
          </cell>
        </row>
        <row r="109">
          <cell r="G109" t="str">
            <v>105723-CECOF LIMARI</v>
          </cell>
          <cell r="H109">
            <v>2</v>
          </cell>
          <cell r="I109">
            <v>1</v>
          </cell>
          <cell r="J109">
            <v>3</v>
          </cell>
          <cell r="Q109">
            <v>2</v>
          </cell>
          <cell r="R109">
            <v>0</v>
          </cell>
          <cell r="S109">
            <v>8</v>
          </cell>
          <cell r="AB109" t="str">
            <v>105436-P.S.R. EL MAITEN</v>
          </cell>
          <cell r="AD109">
            <v>0</v>
          </cell>
          <cell r="AE109">
            <v>1</v>
          </cell>
          <cell r="AG109">
            <v>0</v>
          </cell>
          <cell r="AH109">
            <v>0</v>
          </cell>
          <cell r="AJ109">
            <v>0</v>
          </cell>
          <cell r="AN109">
            <v>1</v>
          </cell>
        </row>
        <row r="110">
          <cell r="G110" t="str">
            <v>200258-CECOF LOS COPIHUES</v>
          </cell>
          <cell r="R110">
            <v>0</v>
          </cell>
          <cell r="S110">
            <v>0</v>
          </cell>
          <cell r="AB110" t="str">
            <v>105489-P.S.R. RAMADAS DE TULAHUEN</v>
          </cell>
          <cell r="AJ110">
            <v>0</v>
          </cell>
          <cell r="AK110">
            <v>0</v>
          </cell>
          <cell r="AN110">
            <v>0</v>
          </cell>
        </row>
        <row r="111">
          <cell r="G111" t="str">
            <v>04302-COMBARBALÁ</v>
          </cell>
          <cell r="H111">
            <v>5</v>
          </cell>
          <cell r="I111">
            <v>3</v>
          </cell>
          <cell r="J111">
            <v>2</v>
          </cell>
          <cell r="K111">
            <v>8</v>
          </cell>
          <cell r="L111">
            <v>7</v>
          </cell>
          <cell r="M111">
            <v>4</v>
          </cell>
          <cell r="N111">
            <v>8</v>
          </cell>
          <cell r="O111">
            <v>6</v>
          </cell>
          <cell r="P111">
            <v>3</v>
          </cell>
          <cell r="Q111">
            <v>5</v>
          </cell>
          <cell r="R111">
            <v>2</v>
          </cell>
          <cell r="S111">
            <v>53</v>
          </cell>
          <cell r="AB111" t="str">
            <v>04304-PUNITAQUI</v>
          </cell>
          <cell r="AD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N111">
            <v>0</v>
          </cell>
        </row>
        <row r="112">
          <cell r="G112" t="str">
            <v>105105-HOSPITAL COMBARBALA</v>
          </cell>
          <cell r="H112">
            <v>3</v>
          </cell>
          <cell r="I112">
            <v>2</v>
          </cell>
          <cell r="J112">
            <v>2</v>
          </cell>
          <cell r="K112">
            <v>7</v>
          </cell>
          <cell r="L112">
            <v>4</v>
          </cell>
          <cell r="M112">
            <v>4</v>
          </cell>
          <cell r="N112">
            <v>2</v>
          </cell>
          <cell r="O112">
            <v>4</v>
          </cell>
          <cell r="P112">
            <v>1</v>
          </cell>
          <cell r="Q112">
            <v>3</v>
          </cell>
          <cell r="R112">
            <v>2</v>
          </cell>
          <cell r="S112">
            <v>34</v>
          </cell>
          <cell r="AB112" t="str">
            <v>105308-CES. RURAL PUNITAQUI</v>
          </cell>
          <cell r="AD112">
            <v>0</v>
          </cell>
          <cell r="AF112">
            <v>0</v>
          </cell>
          <cell r="AH112">
            <v>0</v>
          </cell>
          <cell r="AN112">
            <v>0</v>
          </cell>
        </row>
        <row r="113">
          <cell r="G113" t="str">
            <v>105434-P.S.R. SAN MARCOS</v>
          </cell>
          <cell r="I113">
            <v>1</v>
          </cell>
          <cell r="K113">
            <v>1</v>
          </cell>
          <cell r="M113">
            <v>0</v>
          </cell>
          <cell r="N113">
            <v>2</v>
          </cell>
          <cell r="O113">
            <v>1</v>
          </cell>
          <cell r="P113">
            <v>2</v>
          </cell>
          <cell r="Q113">
            <v>0</v>
          </cell>
          <cell r="S113">
            <v>7</v>
          </cell>
          <cell r="AB113" t="str">
            <v>105440-P.S.R. DIVISADERO</v>
          </cell>
          <cell r="AD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N113">
            <v>0</v>
          </cell>
        </row>
        <row r="114">
          <cell r="G114" t="str">
            <v>105441-P.S.R. MANQUEHUA</v>
          </cell>
          <cell r="J114">
            <v>0</v>
          </cell>
          <cell r="K114">
            <v>0</v>
          </cell>
          <cell r="P114">
            <v>0</v>
          </cell>
          <cell r="Q114">
            <v>1</v>
          </cell>
          <cell r="R114">
            <v>0</v>
          </cell>
          <cell r="S114">
            <v>1</v>
          </cell>
          <cell r="AB114" t="str">
            <v>105508-P.S.R. EL PARRAL DE QUILES  </v>
          </cell>
          <cell r="AG114">
            <v>0</v>
          </cell>
          <cell r="AN114">
            <v>0</v>
          </cell>
        </row>
        <row r="115">
          <cell r="G115" t="str">
            <v>105459-P.S.R. BARRANCAS                </v>
          </cell>
          <cell r="H115">
            <v>0</v>
          </cell>
          <cell r="I115">
            <v>0</v>
          </cell>
          <cell r="K115">
            <v>0</v>
          </cell>
          <cell r="L115">
            <v>1</v>
          </cell>
          <cell r="N115">
            <v>0</v>
          </cell>
          <cell r="P115">
            <v>0</v>
          </cell>
          <cell r="Q115">
            <v>0</v>
          </cell>
          <cell r="S115">
            <v>1</v>
          </cell>
          <cell r="AB115" t="str">
            <v>04305-RIO HURTADO</v>
          </cell>
          <cell r="AD115">
            <v>0</v>
          </cell>
          <cell r="AL115">
            <v>1</v>
          </cell>
          <cell r="AN115">
            <v>1</v>
          </cell>
        </row>
        <row r="116">
          <cell r="G116" t="str">
            <v>105460-P.S.R. COGOTI 18</v>
          </cell>
          <cell r="J116">
            <v>0</v>
          </cell>
          <cell r="K116">
            <v>0</v>
          </cell>
          <cell r="N116">
            <v>2</v>
          </cell>
          <cell r="O116">
            <v>0</v>
          </cell>
          <cell r="P116">
            <v>0</v>
          </cell>
          <cell r="Q116">
            <v>1</v>
          </cell>
          <cell r="R116">
            <v>0</v>
          </cell>
          <cell r="S116">
            <v>3</v>
          </cell>
          <cell r="AB116" t="str">
            <v>105409-P.S.R. EL CHAÑAR</v>
          </cell>
          <cell r="AD116">
            <v>0</v>
          </cell>
          <cell r="AN116">
            <v>0</v>
          </cell>
        </row>
        <row r="117">
          <cell r="G117" t="str">
            <v>105461-P.S.R. EL HUACHO</v>
          </cell>
          <cell r="M117">
            <v>0</v>
          </cell>
          <cell r="P117">
            <v>0</v>
          </cell>
          <cell r="S117">
            <v>0</v>
          </cell>
          <cell r="AB117" t="str">
            <v>105411-P.S.R. LAS BREAS</v>
          </cell>
          <cell r="AL117">
            <v>1</v>
          </cell>
          <cell r="AN117">
            <v>1</v>
          </cell>
        </row>
        <row r="118">
          <cell r="G118" t="str">
            <v>105462-P.S.R. EL SAUCE</v>
          </cell>
          <cell r="H118">
            <v>0</v>
          </cell>
          <cell r="I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AB118" t="str">
            <v>105414-P.S.R. SERON</v>
          </cell>
          <cell r="AD118">
            <v>0</v>
          </cell>
          <cell r="AN118">
            <v>0</v>
          </cell>
        </row>
        <row r="119">
          <cell r="G119" t="str">
            <v>105463-P.S.R. QUILITAPIA</v>
          </cell>
          <cell r="H119">
            <v>2</v>
          </cell>
          <cell r="J119">
            <v>0</v>
          </cell>
          <cell r="K119">
            <v>0</v>
          </cell>
          <cell r="L119">
            <v>1</v>
          </cell>
          <cell r="N119">
            <v>2</v>
          </cell>
          <cell r="O119">
            <v>0</v>
          </cell>
          <cell r="P119">
            <v>0</v>
          </cell>
          <cell r="Q119">
            <v>0</v>
          </cell>
          <cell r="S119">
            <v>5</v>
          </cell>
          <cell r="AB119" t="str">
            <v>Total general</v>
          </cell>
          <cell r="AC119">
            <v>44</v>
          </cell>
          <cell r="AD119">
            <v>86</v>
          </cell>
          <cell r="AE119">
            <v>87</v>
          </cell>
          <cell r="AF119">
            <v>61</v>
          </cell>
          <cell r="AG119">
            <v>63</v>
          </cell>
          <cell r="AH119">
            <v>178</v>
          </cell>
          <cell r="AI119">
            <v>95</v>
          </cell>
          <cell r="AJ119">
            <v>78</v>
          </cell>
          <cell r="AK119">
            <v>53</v>
          </cell>
          <cell r="AL119">
            <v>66</v>
          </cell>
          <cell r="AM119">
            <v>55</v>
          </cell>
          <cell r="AN119">
            <v>866</v>
          </cell>
        </row>
        <row r="120">
          <cell r="G120" t="str">
            <v>105464-P.S.R. LA LIGUA</v>
          </cell>
          <cell r="H120">
            <v>0</v>
          </cell>
          <cell r="I120">
            <v>0</v>
          </cell>
          <cell r="K120">
            <v>0</v>
          </cell>
          <cell r="L120">
            <v>0</v>
          </cell>
          <cell r="M120">
            <v>0</v>
          </cell>
          <cell r="O120">
            <v>1</v>
          </cell>
          <cell r="P120">
            <v>0</v>
          </cell>
          <cell r="Q120">
            <v>0</v>
          </cell>
          <cell r="S120">
            <v>1</v>
          </cell>
        </row>
        <row r="121">
          <cell r="G121" t="str">
            <v>105465-P.S.R. RAMADILLA</v>
          </cell>
          <cell r="Q121">
            <v>0</v>
          </cell>
          <cell r="S121">
            <v>0</v>
          </cell>
        </row>
        <row r="122">
          <cell r="G122" t="str">
            <v>105466-P.S.R. VALLE HERMOSO</v>
          </cell>
          <cell r="O122">
            <v>0</v>
          </cell>
          <cell r="Q122">
            <v>0</v>
          </cell>
          <cell r="S122">
            <v>0</v>
          </cell>
        </row>
        <row r="123">
          <cell r="G123" t="str">
            <v>105490-P.S.R. EL DURAZNO</v>
          </cell>
          <cell r="L123">
            <v>1</v>
          </cell>
          <cell r="S123">
            <v>1</v>
          </cell>
        </row>
        <row r="124">
          <cell r="G124" t="str">
            <v>04304-MONTE PATRIA</v>
          </cell>
          <cell r="H124">
            <v>8</v>
          </cell>
          <cell r="I124">
            <v>8</v>
          </cell>
          <cell r="J124">
            <v>19</v>
          </cell>
          <cell r="K124">
            <v>2</v>
          </cell>
          <cell r="L124">
            <v>5</v>
          </cell>
          <cell r="M124">
            <v>11</v>
          </cell>
          <cell r="N124">
            <v>11</v>
          </cell>
          <cell r="O124">
            <v>16</v>
          </cell>
          <cell r="P124">
            <v>10</v>
          </cell>
          <cell r="Q124">
            <v>5</v>
          </cell>
          <cell r="R124">
            <v>6</v>
          </cell>
          <cell r="S124">
            <v>101</v>
          </cell>
        </row>
        <row r="125">
          <cell r="G125" t="str">
            <v>105307-CES. RURAL MONTE PATRIA</v>
          </cell>
          <cell r="H125">
            <v>6</v>
          </cell>
          <cell r="I125">
            <v>4</v>
          </cell>
          <cell r="J125">
            <v>7</v>
          </cell>
          <cell r="K125">
            <v>1</v>
          </cell>
          <cell r="L125">
            <v>1</v>
          </cell>
          <cell r="M125">
            <v>7</v>
          </cell>
          <cell r="N125">
            <v>1</v>
          </cell>
          <cell r="O125">
            <v>8</v>
          </cell>
          <cell r="P125">
            <v>4</v>
          </cell>
          <cell r="Q125">
            <v>4</v>
          </cell>
          <cell r="R125">
            <v>0</v>
          </cell>
          <cell r="S125">
            <v>43</v>
          </cell>
        </row>
        <row r="126">
          <cell r="G126" t="str">
            <v>105311-CES. RURAL CHAÑARAL ALTO</v>
          </cell>
          <cell r="H126">
            <v>0</v>
          </cell>
          <cell r="M126">
            <v>0</v>
          </cell>
          <cell r="N126">
            <v>3</v>
          </cell>
          <cell r="O126">
            <v>7</v>
          </cell>
          <cell r="Q126">
            <v>1</v>
          </cell>
          <cell r="R126">
            <v>4</v>
          </cell>
          <cell r="S126">
            <v>15</v>
          </cell>
        </row>
        <row r="127">
          <cell r="G127" t="str">
            <v>105312-CES. RURAL CAREN</v>
          </cell>
          <cell r="H127">
            <v>0</v>
          </cell>
          <cell r="I127">
            <v>1</v>
          </cell>
          <cell r="J127">
            <v>4</v>
          </cell>
          <cell r="K127">
            <v>0</v>
          </cell>
          <cell r="M127">
            <v>3</v>
          </cell>
          <cell r="N127">
            <v>1</v>
          </cell>
          <cell r="O127">
            <v>0</v>
          </cell>
          <cell r="P127">
            <v>2</v>
          </cell>
          <cell r="S127">
            <v>11</v>
          </cell>
        </row>
        <row r="128">
          <cell r="G128" t="str">
            <v>105318-CES. RURAL EL PALQUI</v>
          </cell>
          <cell r="H128">
            <v>0</v>
          </cell>
          <cell r="I128">
            <v>2</v>
          </cell>
          <cell r="J128">
            <v>5</v>
          </cell>
          <cell r="K128">
            <v>0</v>
          </cell>
          <cell r="L128">
            <v>4</v>
          </cell>
          <cell r="M128">
            <v>0</v>
          </cell>
          <cell r="N128">
            <v>4</v>
          </cell>
          <cell r="O128">
            <v>1</v>
          </cell>
          <cell r="P128">
            <v>3</v>
          </cell>
          <cell r="Q128">
            <v>0</v>
          </cell>
          <cell r="S128">
            <v>19</v>
          </cell>
        </row>
        <row r="129">
          <cell r="G129" t="str">
            <v>105425-P.S.R. CHILECITO</v>
          </cell>
          <cell r="J129">
            <v>0</v>
          </cell>
          <cell r="K129">
            <v>0</v>
          </cell>
          <cell r="S129">
            <v>0</v>
          </cell>
        </row>
        <row r="130">
          <cell r="G130" t="str">
            <v>105427-P.S.R. HACIENDA VALDIVIA</v>
          </cell>
          <cell r="P130">
            <v>0</v>
          </cell>
          <cell r="S130">
            <v>0</v>
          </cell>
        </row>
        <row r="131">
          <cell r="G131" t="str">
            <v>105430-P.S.R. MIALQUI</v>
          </cell>
          <cell r="I131">
            <v>0</v>
          </cell>
          <cell r="N131">
            <v>1</v>
          </cell>
          <cell r="S131">
            <v>1</v>
          </cell>
        </row>
        <row r="132">
          <cell r="G132" t="str">
            <v>105431-P.S.R. PEDREGAL</v>
          </cell>
          <cell r="H132">
            <v>0</v>
          </cell>
          <cell r="J132">
            <v>2</v>
          </cell>
          <cell r="M132">
            <v>0</v>
          </cell>
          <cell r="N132">
            <v>0</v>
          </cell>
          <cell r="O132">
            <v>0</v>
          </cell>
          <cell r="P132">
            <v>1</v>
          </cell>
          <cell r="S132">
            <v>3</v>
          </cell>
        </row>
        <row r="133">
          <cell r="G133" t="str">
            <v>105432-P.S.R. RAPEL</v>
          </cell>
          <cell r="P133">
            <v>0</v>
          </cell>
          <cell r="S133">
            <v>0</v>
          </cell>
        </row>
        <row r="134">
          <cell r="G134" t="str">
            <v>105435-P.S.R. TULAHUEN</v>
          </cell>
          <cell r="H134">
            <v>2</v>
          </cell>
          <cell r="I134">
            <v>1</v>
          </cell>
          <cell r="J134">
            <v>0</v>
          </cell>
          <cell r="K134">
            <v>1</v>
          </cell>
          <cell r="N134">
            <v>1</v>
          </cell>
          <cell r="P134">
            <v>0</v>
          </cell>
          <cell r="Q134">
            <v>0</v>
          </cell>
          <cell r="R134">
            <v>2</v>
          </cell>
          <cell r="S134">
            <v>7</v>
          </cell>
        </row>
        <row r="135">
          <cell r="G135" t="str">
            <v>105436-P.S.R. EL MAITEN</v>
          </cell>
          <cell r="I135">
            <v>0</v>
          </cell>
          <cell r="J135">
            <v>1</v>
          </cell>
          <cell r="M135">
            <v>1</v>
          </cell>
          <cell r="O135">
            <v>0</v>
          </cell>
          <cell r="P135">
            <v>0</v>
          </cell>
          <cell r="R135">
            <v>0</v>
          </cell>
          <cell r="S135">
            <v>2</v>
          </cell>
        </row>
        <row r="136">
          <cell r="G136" t="str">
            <v>105489-P.S.R. RAMADAS DE TULAHUEN</v>
          </cell>
          <cell r="M136">
            <v>0</v>
          </cell>
          <cell r="S136">
            <v>0</v>
          </cell>
        </row>
        <row r="137">
          <cell r="G137" t="str">
            <v>04304-PUNITAQUI</v>
          </cell>
          <cell r="H137">
            <v>7</v>
          </cell>
          <cell r="I137">
            <v>6</v>
          </cell>
          <cell r="J137">
            <v>7</v>
          </cell>
          <cell r="K137">
            <v>6</v>
          </cell>
          <cell r="L137">
            <v>4</v>
          </cell>
          <cell r="M137">
            <v>17</v>
          </cell>
          <cell r="O137">
            <v>17</v>
          </cell>
          <cell r="P137">
            <v>3</v>
          </cell>
          <cell r="Q137">
            <v>0</v>
          </cell>
          <cell r="R137">
            <v>3</v>
          </cell>
          <cell r="S137">
            <v>70</v>
          </cell>
        </row>
        <row r="138">
          <cell r="G138" t="str">
            <v>105308-CES. RURAL PUNITAQUI</v>
          </cell>
          <cell r="H138">
            <v>7</v>
          </cell>
          <cell r="I138">
            <v>3</v>
          </cell>
          <cell r="J138">
            <v>7</v>
          </cell>
          <cell r="K138">
            <v>6</v>
          </cell>
          <cell r="L138">
            <v>4</v>
          </cell>
          <cell r="M138">
            <v>17</v>
          </cell>
          <cell r="O138">
            <v>17</v>
          </cell>
          <cell r="P138">
            <v>3</v>
          </cell>
          <cell r="R138">
            <v>3</v>
          </cell>
          <cell r="S138">
            <v>67</v>
          </cell>
        </row>
        <row r="139">
          <cell r="G139" t="str">
            <v>105440-P.S.R. DIVISADERO</v>
          </cell>
          <cell r="I139">
            <v>3</v>
          </cell>
          <cell r="L139">
            <v>0</v>
          </cell>
          <cell r="M139">
            <v>0</v>
          </cell>
          <cell r="P139">
            <v>0</v>
          </cell>
          <cell r="Q139">
            <v>0</v>
          </cell>
          <cell r="S139">
            <v>3</v>
          </cell>
        </row>
        <row r="140">
          <cell r="G140" t="str">
            <v>04305-RIO HURTADO</v>
          </cell>
          <cell r="I140">
            <v>0</v>
          </cell>
          <cell r="L140">
            <v>0</v>
          </cell>
          <cell r="Q140">
            <v>0</v>
          </cell>
          <cell r="S140">
            <v>0</v>
          </cell>
        </row>
        <row r="141">
          <cell r="G141" t="str">
            <v>105310-CES. RURAL PICHASCA</v>
          </cell>
          <cell r="Q141">
            <v>0</v>
          </cell>
          <cell r="S141">
            <v>0</v>
          </cell>
        </row>
        <row r="142">
          <cell r="G142" t="str">
            <v>105414-P.S.R. SERON</v>
          </cell>
          <cell r="I142">
            <v>0</v>
          </cell>
          <cell r="L142">
            <v>0</v>
          </cell>
          <cell r="S142">
            <v>0</v>
          </cell>
        </row>
        <row r="143">
          <cell r="G143" t="str">
            <v>Total general</v>
          </cell>
          <cell r="H143">
            <v>213</v>
          </cell>
          <cell r="I143">
            <v>254</v>
          </cell>
          <cell r="J143">
            <v>297</v>
          </cell>
          <cell r="K143">
            <v>278</v>
          </cell>
          <cell r="L143">
            <v>279</v>
          </cell>
          <cell r="M143">
            <v>253</v>
          </cell>
          <cell r="N143">
            <v>287</v>
          </cell>
          <cell r="O143">
            <v>321</v>
          </cell>
          <cell r="P143">
            <v>230</v>
          </cell>
          <cell r="Q143">
            <v>169</v>
          </cell>
          <cell r="R143">
            <v>118</v>
          </cell>
          <cell r="S143">
            <v>2699</v>
          </cell>
        </row>
      </sheetData>
      <sheetData sheetId="6">
        <row r="2">
          <cell r="G2" t="str">
            <v>Suma de Total</v>
          </cell>
          <cell r="H2" t="str">
            <v>Etiquetas de columna</v>
          </cell>
        </row>
        <row r="3">
          <cell r="G3" t="str">
            <v>Etiquetas de fila</v>
          </cell>
          <cell r="H3">
            <v>1</v>
          </cell>
          <cell r="I3">
            <v>2</v>
          </cell>
          <cell r="J3">
            <v>3</v>
          </cell>
          <cell r="K3">
            <v>4</v>
          </cell>
          <cell r="L3">
            <v>5</v>
          </cell>
          <cell r="M3">
            <v>6</v>
          </cell>
          <cell r="N3">
            <v>7</v>
          </cell>
          <cell r="O3">
            <v>8</v>
          </cell>
          <cell r="P3">
            <v>9</v>
          </cell>
          <cell r="Q3">
            <v>10</v>
          </cell>
          <cell r="R3">
            <v>11</v>
          </cell>
          <cell r="S3" t="str">
            <v>Total general</v>
          </cell>
        </row>
        <row r="4">
          <cell r="G4" t="str">
            <v>04101-LA SERENA</v>
          </cell>
          <cell r="H4">
            <v>403</v>
          </cell>
          <cell r="I4">
            <v>653</v>
          </cell>
          <cell r="J4">
            <v>844</v>
          </cell>
          <cell r="K4">
            <v>772</v>
          </cell>
          <cell r="L4">
            <v>717</v>
          </cell>
          <cell r="M4">
            <v>1098</v>
          </cell>
          <cell r="N4">
            <v>840</v>
          </cell>
          <cell r="O4">
            <v>975</v>
          </cell>
          <cell r="P4">
            <v>1087</v>
          </cell>
          <cell r="Q4">
            <v>646</v>
          </cell>
          <cell r="R4">
            <v>190</v>
          </cell>
          <cell r="S4">
            <v>8225</v>
          </cell>
        </row>
        <row r="5">
          <cell r="G5" t="str">
            <v>105300-CES. CARDENAL CARO</v>
          </cell>
          <cell r="H5">
            <v>58</v>
          </cell>
          <cell r="I5">
            <v>136</v>
          </cell>
          <cell r="J5">
            <v>78</v>
          </cell>
          <cell r="K5">
            <v>83</v>
          </cell>
          <cell r="L5">
            <v>151</v>
          </cell>
          <cell r="M5">
            <v>136</v>
          </cell>
          <cell r="N5">
            <v>229</v>
          </cell>
          <cell r="O5">
            <v>156</v>
          </cell>
          <cell r="P5">
            <v>207</v>
          </cell>
          <cell r="Q5">
            <v>137</v>
          </cell>
          <cell r="R5">
            <v>16</v>
          </cell>
          <cell r="S5">
            <v>1387</v>
          </cell>
        </row>
        <row r="6">
          <cell r="G6" t="str">
            <v>105301-CES. LAS COMPAÑIAS</v>
          </cell>
          <cell r="H6">
            <v>87</v>
          </cell>
          <cell r="I6">
            <v>102</v>
          </cell>
          <cell r="J6">
            <v>124</v>
          </cell>
          <cell r="K6">
            <v>120</v>
          </cell>
          <cell r="L6">
            <v>108</v>
          </cell>
          <cell r="M6">
            <v>96</v>
          </cell>
          <cell r="N6">
            <v>148</v>
          </cell>
          <cell r="O6">
            <v>137</v>
          </cell>
          <cell r="P6">
            <v>148</v>
          </cell>
          <cell r="Q6">
            <v>49</v>
          </cell>
          <cell r="R6">
            <v>29</v>
          </cell>
          <cell r="S6">
            <v>1148</v>
          </cell>
        </row>
        <row r="7">
          <cell r="G7" t="str">
            <v>105302-CES. PEDRO AGUIRRE C.</v>
          </cell>
          <cell r="H7">
            <v>69</v>
          </cell>
          <cell r="I7">
            <v>101</v>
          </cell>
          <cell r="J7">
            <v>95</v>
          </cell>
          <cell r="K7">
            <v>93</v>
          </cell>
          <cell r="L7">
            <v>76</v>
          </cell>
          <cell r="M7">
            <v>240</v>
          </cell>
          <cell r="N7">
            <v>110</v>
          </cell>
          <cell r="O7">
            <v>171</v>
          </cell>
          <cell r="P7">
            <v>269</v>
          </cell>
          <cell r="Q7">
            <v>120</v>
          </cell>
          <cell r="R7">
            <v>24</v>
          </cell>
          <cell r="S7">
            <v>1368</v>
          </cell>
        </row>
        <row r="8">
          <cell r="G8" t="str">
            <v>105313-CES. SCHAFFHAUSER</v>
          </cell>
          <cell r="H8">
            <v>43</v>
          </cell>
          <cell r="I8">
            <v>209</v>
          </cell>
          <cell r="J8">
            <v>316</v>
          </cell>
          <cell r="K8">
            <v>173</v>
          </cell>
          <cell r="L8">
            <v>169</v>
          </cell>
          <cell r="M8">
            <v>343</v>
          </cell>
          <cell r="N8">
            <v>182</v>
          </cell>
          <cell r="O8">
            <v>336</v>
          </cell>
          <cell r="P8">
            <v>294</v>
          </cell>
          <cell r="Q8">
            <v>218</v>
          </cell>
          <cell r="R8">
            <v>46</v>
          </cell>
          <cell r="S8">
            <v>2329</v>
          </cell>
        </row>
        <row r="9">
          <cell r="G9" t="str">
            <v>105319-CES. CARDENAL R.S.H.</v>
          </cell>
          <cell r="H9">
            <v>57</v>
          </cell>
          <cell r="I9">
            <v>32</v>
          </cell>
          <cell r="J9">
            <v>110</v>
          </cell>
          <cell r="K9">
            <v>98</v>
          </cell>
          <cell r="L9">
            <v>70</v>
          </cell>
          <cell r="M9">
            <v>133</v>
          </cell>
          <cell r="N9">
            <v>65</v>
          </cell>
          <cell r="O9">
            <v>68</v>
          </cell>
          <cell r="P9">
            <v>76</v>
          </cell>
          <cell r="Q9">
            <v>45</v>
          </cell>
          <cell r="R9">
            <v>41</v>
          </cell>
          <cell r="S9">
            <v>795</v>
          </cell>
        </row>
        <row r="10">
          <cell r="G10" t="str">
            <v>105325-CESFAM JUAN PABLO II</v>
          </cell>
          <cell r="H10">
            <v>35</v>
          </cell>
          <cell r="I10">
            <v>8</v>
          </cell>
          <cell r="J10">
            <v>65</v>
          </cell>
          <cell r="K10">
            <v>151</v>
          </cell>
          <cell r="L10">
            <v>47</v>
          </cell>
          <cell r="M10">
            <v>87</v>
          </cell>
          <cell r="N10">
            <v>20</v>
          </cell>
          <cell r="O10">
            <v>39</v>
          </cell>
          <cell r="P10">
            <v>29</v>
          </cell>
          <cell r="Q10">
            <v>21</v>
          </cell>
          <cell r="R10">
            <v>6</v>
          </cell>
          <cell r="S10">
            <v>508</v>
          </cell>
        </row>
        <row r="11">
          <cell r="G11" t="str">
            <v>105400-P.S.R. ALGARROBITO            </v>
          </cell>
          <cell r="H11">
            <v>21</v>
          </cell>
          <cell r="I11">
            <v>28</v>
          </cell>
          <cell r="J11">
            <v>17</v>
          </cell>
          <cell r="K11">
            <v>22</v>
          </cell>
          <cell r="L11">
            <v>40</v>
          </cell>
          <cell r="M11">
            <v>21</v>
          </cell>
          <cell r="N11">
            <v>28</v>
          </cell>
          <cell r="O11">
            <v>35</v>
          </cell>
          <cell r="P11">
            <v>24</v>
          </cell>
          <cell r="Q11">
            <v>21</v>
          </cell>
          <cell r="R11">
            <v>8</v>
          </cell>
          <cell r="S11">
            <v>265</v>
          </cell>
        </row>
        <row r="12">
          <cell r="G12" t="str">
            <v>105401-P.S.R. LAS ROJAS</v>
          </cell>
          <cell r="H12">
            <v>8</v>
          </cell>
          <cell r="I12">
            <v>4</v>
          </cell>
          <cell r="J12">
            <v>4</v>
          </cell>
          <cell r="K12">
            <v>3</v>
          </cell>
          <cell r="L12">
            <v>5</v>
          </cell>
          <cell r="M12">
            <v>13</v>
          </cell>
          <cell r="N12">
            <v>3</v>
          </cell>
          <cell r="O12">
            <v>5</v>
          </cell>
          <cell r="P12">
            <v>6</v>
          </cell>
          <cell r="Q12">
            <v>6</v>
          </cell>
          <cell r="S12">
            <v>57</v>
          </cell>
        </row>
        <row r="13">
          <cell r="G13" t="str">
            <v>105402-P.S.R. EL ROMERO</v>
          </cell>
          <cell r="H13">
            <v>1</v>
          </cell>
          <cell r="I13">
            <v>4</v>
          </cell>
          <cell r="J13">
            <v>0</v>
          </cell>
          <cell r="K13">
            <v>4</v>
          </cell>
          <cell r="L13">
            <v>23</v>
          </cell>
          <cell r="M13">
            <v>3</v>
          </cell>
          <cell r="N13">
            <v>7</v>
          </cell>
          <cell r="O13">
            <v>2</v>
          </cell>
          <cell r="P13">
            <v>2</v>
          </cell>
          <cell r="Q13">
            <v>0</v>
          </cell>
          <cell r="S13">
            <v>46</v>
          </cell>
        </row>
        <row r="14">
          <cell r="G14" t="str">
            <v>105499-P.S.R. LAMBERT</v>
          </cell>
          <cell r="H14">
            <v>1</v>
          </cell>
          <cell r="I14">
            <v>5</v>
          </cell>
          <cell r="J14">
            <v>0</v>
          </cell>
          <cell r="K14">
            <v>0</v>
          </cell>
          <cell r="L14">
            <v>3</v>
          </cell>
          <cell r="M14">
            <v>4</v>
          </cell>
          <cell r="N14">
            <v>17</v>
          </cell>
          <cell r="O14">
            <v>2</v>
          </cell>
          <cell r="P14">
            <v>1</v>
          </cell>
          <cell r="Q14">
            <v>0</v>
          </cell>
          <cell r="R14">
            <v>0</v>
          </cell>
          <cell r="S14">
            <v>33</v>
          </cell>
        </row>
        <row r="15">
          <cell r="G15" t="str">
            <v>105700-CECOF VILLA EL INDIO</v>
          </cell>
          <cell r="H15">
            <v>17</v>
          </cell>
          <cell r="I15">
            <v>17</v>
          </cell>
          <cell r="J15">
            <v>28</v>
          </cell>
          <cell r="K15">
            <v>13</v>
          </cell>
          <cell r="L15">
            <v>17</v>
          </cell>
          <cell r="M15">
            <v>9</v>
          </cell>
          <cell r="N15">
            <v>14</v>
          </cell>
          <cell r="O15">
            <v>10</v>
          </cell>
          <cell r="P15">
            <v>14</v>
          </cell>
          <cell r="Q15">
            <v>15</v>
          </cell>
          <cell r="R15">
            <v>11</v>
          </cell>
          <cell r="S15">
            <v>165</v>
          </cell>
        </row>
        <row r="16">
          <cell r="G16" t="str">
            <v>105701-CECOF VILLA ALEMANIA</v>
          </cell>
          <cell r="H16">
            <v>3</v>
          </cell>
          <cell r="I16">
            <v>4</v>
          </cell>
          <cell r="J16">
            <v>2</v>
          </cell>
          <cell r="K16">
            <v>8</v>
          </cell>
          <cell r="L16">
            <v>4</v>
          </cell>
          <cell r="M16">
            <v>2</v>
          </cell>
          <cell r="N16">
            <v>2</v>
          </cell>
          <cell r="O16">
            <v>8</v>
          </cell>
          <cell r="P16">
            <v>4</v>
          </cell>
          <cell r="Q16">
            <v>5</v>
          </cell>
          <cell r="R16">
            <v>7</v>
          </cell>
          <cell r="S16">
            <v>49</v>
          </cell>
        </row>
        <row r="17">
          <cell r="G17" t="str">
            <v>105702-CECOF VILLA LAMBERT</v>
          </cell>
          <cell r="H17">
            <v>3</v>
          </cell>
          <cell r="I17">
            <v>3</v>
          </cell>
          <cell r="J17">
            <v>5</v>
          </cell>
          <cell r="K17">
            <v>4</v>
          </cell>
          <cell r="L17">
            <v>4</v>
          </cell>
          <cell r="M17">
            <v>11</v>
          </cell>
          <cell r="N17">
            <v>15</v>
          </cell>
          <cell r="O17">
            <v>6</v>
          </cell>
          <cell r="P17">
            <v>13</v>
          </cell>
          <cell r="Q17">
            <v>9</v>
          </cell>
          <cell r="R17">
            <v>2</v>
          </cell>
          <cell r="S17">
            <v>75</v>
          </cell>
        </row>
        <row r="18">
          <cell r="G18" t="str">
            <v>04102-COQUIMBO</v>
          </cell>
          <cell r="H18">
            <v>694</v>
          </cell>
          <cell r="I18">
            <v>648</v>
          </cell>
          <cell r="J18">
            <v>905</v>
          </cell>
          <cell r="K18">
            <v>712</v>
          </cell>
          <cell r="L18">
            <v>859</v>
          </cell>
          <cell r="M18">
            <v>683</v>
          </cell>
          <cell r="N18">
            <v>825</v>
          </cell>
          <cell r="O18">
            <v>1004</v>
          </cell>
          <cell r="P18">
            <v>761</v>
          </cell>
          <cell r="Q18">
            <v>581</v>
          </cell>
          <cell r="R18">
            <v>510</v>
          </cell>
          <cell r="S18">
            <v>8182</v>
          </cell>
        </row>
        <row r="19">
          <cell r="G19" t="str">
            <v>105303-CES. SAN JUAN</v>
          </cell>
          <cell r="H19">
            <v>104</v>
          </cell>
          <cell r="I19">
            <v>112</v>
          </cell>
          <cell r="J19">
            <v>156</v>
          </cell>
          <cell r="K19">
            <v>119</v>
          </cell>
          <cell r="L19">
            <v>122</v>
          </cell>
          <cell r="M19">
            <v>114</v>
          </cell>
          <cell r="N19">
            <v>138</v>
          </cell>
          <cell r="O19">
            <v>185</v>
          </cell>
          <cell r="P19">
            <v>139</v>
          </cell>
          <cell r="Q19">
            <v>104</v>
          </cell>
          <cell r="R19">
            <v>148</v>
          </cell>
          <cell r="S19">
            <v>1441</v>
          </cell>
        </row>
        <row r="20">
          <cell r="G20" t="str">
            <v>105304-CES. SANTA CECILIA</v>
          </cell>
          <cell r="H20">
            <v>113</v>
          </cell>
          <cell r="I20">
            <v>161</v>
          </cell>
          <cell r="J20">
            <v>198</v>
          </cell>
          <cell r="K20">
            <v>145</v>
          </cell>
          <cell r="L20">
            <v>143</v>
          </cell>
          <cell r="M20">
            <v>116</v>
          </cell>
          <cell r="N20">
            <v>103</v>
          </cell>
          <cell r="O20">
            <v>196</v>
          </cell>
          <cell r="P20">
            <v>158</v>
          </cell>
          <cell r="Q20">
            <v>79</v>
          </cell>
          <cell r="R20">
            <v>28</v>
          </cell>
          <cell r="S20">
            <v>1440</v>
          </cell>
        </row>
        <row r="21">
          <cell r="G21" t="str">
            <v>105305-CES. TIERRAS BLANCAS</v>
          </cell>
          <cell r="H21">
            <v>189</v>
          </cell>
          <cell r="I21">
            <v>169</v>
          </cell>
          <cell r="J21">
            <v>223</v>
          </cell>
          <cell r="K21">
            <v>202</v>
          </cell>
          <cell r="L21">
            <v>228</v>
          </cell>
          <cell r="M21">
            <v>162</v>
          </cell>
          <cell r="N21">
            <v>248</v>
          </cell>
          <cell r="O21">
            <v>264</v>
          </cell>
          <cell r="P21">
            <v>180</v>
          </cell>
          <cell r="Q21">
            <v>136</v>
          </cell>
          <cell r="R21">
            <v>81</v>
          </cell>
          <cell r="S21">
            <v>2082</v>
          </cell>
        </row>
        <row r="22">
          <cell r="G22" t="str">
            <v>105321-CES. RURAL  TONGOY</v>
          </cell>
          <cell r="H22">
            <v>8</v>
          </cell>
          <cell r="I22">
            <v>15</v>
          </cell>
          <cell r="J22">
            <v>30</v>
          </cell>
          <cell r="K22">
            <v>34</v>
          </cell>
          <cell r="L22">
            <v>45</v>
          </cell>
          <cell r="M22">
            <v>21</v>
          </cell>
          <cell r="N22">
            <v>30</v>
          </cell>
          <cell r="O22">
            <v>30</v>
          </cell>
          <cell r="P22">
            <v>36</v>
          </cell>
          <cell r="Q22">
            <v>32</v>
          </cell>
          <cell r="R22">
            <v>30</v>
          </cell>
          <cell r="S22">
            <v>311</v>
          </cell>
        </row>
        <row r="23">
          <cell r="G23" t="str">
            <v>105323-CES. DR. SERGIO AGUILAR</v>
          </cell>
          <cell r="H23">
            <v>248</v>
          </cell>
          <cell r="I23">
            <v>165</v>
          </cell>
          <cell r="J23">
            <v>252</v>
          </cell>
          <cell r="K23">
            <v>166</v>
          </cell>
          <cell r="L23">
            <v>277</v>
          </cell>
          <cell r="M23">
            <v>192</v>
          </cell>
          <cell r="N23">
            <v>245</v>
          </cell>
          <cell r="O23">
            <v>284</v>
          </cell>
          <cell r="P23">
            <v>191</v>
          </cell>
          <cell r="Q23">
            <v>188</v>
          </cell>
          <cell r="R23">
            <v>154</v>
          </cell>
          <cell r="S23">
            <v>2362</v>
          </cell>
        </row>
        <row r="24">
          <cell r="G24" t="str">
            <v>105404-P.S.R. EL TANGUE                         </v>
          </cell>
          <cell r="H24">
            <v>9</v>
          </cell>
          <cell r="I24">
            <v>11</v>
          </cell>
          <cell r="J24">
            <v>7</v>
          </cell>
          <cell r="K24">
            <v>6</v>
          </cell>
          <cell r="L24">
            <v>9</v>
          </cell>
          <cell r="M24">
            <v>13</v>
          </cell>
          <cell r="N24">
            <v>15</v>
          </cell>
          <cell r="O24">
            <v>5</v>
          </cell>
          <cell r="P24">
            <v>15</v>
          </cell>
          <cell r="Q24">
            <v>10</v>
          </cell>
          <cell r="R24">
            <v>31</v>
          </cell>
          <cell r="S24">
            <v>131</v>
          </cell>
        </row>
        <row r="25">
          <cell r="G25" t="str">
            <v>105405-P.S.R. GUANAQUEROS</v>
          </cell>
          <cell r="H25">
            <v>2</v>
          </cell>
          <cell r="I25">
            <v>3</v>
          </cell>
          <cell r="J25">
            <v>9</v>
          </cell>
          <cell r="K25">
            <v>9</v>
          </cell>
          <cell r="L25">
            <v>4</v>
          </cell>
          <cell r="M25">
            <v>5</v>
          </cell>
          <cell r="N25">
            <v>14</v>
          </cell>
          <cell r="O25">
            <v>16</v>
          </cell>
          <cell r="P25">
            <v>13</v>
          </cell>
          <cell r="Q25">
            <v>5</v>
          </cell>
          <cell r="R25">
            <v>1</v>
          </cell>
          <cell r="S25">
            <v>81</v>
          </cell>
        </row>
        <row r="26">
          <cell r="G26" t="str">
            <v>105406-P.S.R. PAN DE AZUCAR</v>
          </cell>
          <cell r="H26">
            <v>15</v>
          </cell>
          <cell r="I26">
            <v>7</v>
          </cell>
          <cell r="J26">
            <v>23</v>
          </cell>
          <cell r="K26">
            <v>16</v>
          </cell>
          <cell r="L26">
            <v>22</v>
          </cell>
          <cell r="M26">
            <v>38</v>
          </cell>
          <cell r="N26">
            <v>21</v>
          </cell>
          <cell r="O26">
            <v>15</v>
          </cell>
          <cell r="P26">
            <v>17</v>
          </cell>
          <cell r="Q26">
            <v>20</v>
          </cell>
          <cell r="R26">
            <v>27</v>
          </cell>
          <cell r="S26">
            <v>221</v>
          </cell>
        </row>
        <row r="27">
          <cell r="G27" t="str">
            <v>105407-P.S.R. TAMBILLOS</v>
          </cell>
          <cell r="H27">
            <v>6</v>
          </cell>
          <cell r="I27">
            <v>2</v>
          </cell>
          <cell r="J27">
            <v>3</v>
          </cell>
          <cell r="K27">
            <v>11</v>
          </cell>
          <cell r="L27">
            <v>1</v>
          </cell>
          <cell r="M27">
            <v>11</v>
          </cell>
          <cell r="N27">
            <v>4</v>
          </cell>
          <cell r="O27">
            <v>3</v>
          </cell>
          <cell r="P27">
            <v>11</v>
          </cell>
          <cell r="Q27">
            <v>1</v>
          </cell>
          <cell r="R27">
            <v>5</v>
          </cell>
          <cell r="S27">
            <v>58</v>
          </cell>
        </row>
        <row r="28">
          <cell r="G28" t="str">
            <v>105705-CECOF EL ALBA</v>
          </cell>
          <cell r="H28">
            <v>0</v>
          </cell>
          <cell r="I28">
            <v>3</v>
          </cell>
          <cell r="J28">
            <v>4</v>
          </cell>
          <cell r="K28">
            <v>4</v>
          </cell>
          <cell r="L28">
            <v>8</v>
          </cell>
          <cell r="M28">
            <v>11</v>
          </cell>
          <cell r="N28">
            <v>7</v>
          </cell>
          <cell r="O28">
            <v>6</v>
          </cell>
          <cell r="P28">
            <v>1</v>
          </cell>
          <cell r="Q28">
            <v>6</v>
          </cell>
          <cell r="R28">
            <v>5</v>
          </cell>
          <cell r="S28">
            <v>55</v>
          </cell>
        </row>
        <row r="29">
          <cell r="G29" t="str">
            <v>04103-ANDACOLLO</v>
          </cell>
          <cell r="H29">
            <v>3</v>
          </cell>
          <cell r="I29">
            <v>125</v>
          </cell>
          <cell r="J29">
            <v>64</v>
          </cell>
          <cell r="K29">
            <v>10</v>
          </cell>
          <cell r="L29">
            <v>52</v>
          </cell>
          <cell r="M29">
            <v>47</v>
          </cell>
          <cell r="N29">
            <v>38</v>
          </cell>
          <cell r="O29">
            <v>43</v>
          </cell>
          <cell r="P29">
            <v>44</v>
          </cell>
          <cell r="Q29">
            <v>38</v>
          </cell>
          <cell r="R29">
            <v>22</v>
          </cell>
          <cell r="S29">
            <v>486</v>
          </cell>
        </row>
        <row r="30">
          <cell r="G30" t="str">
            <v>105106-HOSPITAL ANDACOLLO</v>
          </cell>
          <cell r="H30">
            <v>3</v>
          </cell>
          <cell r="I30">
            <v>125</v>
          </cell>
          <cell r="J30">
            <v>64</v>
          </cell>
          <cell r="K30">
            <v>10</v>
          </cell>
          <cell r="L30">
            <v>52</v>
          </cell>
          <cell r="M30">
            <v>47</v>
          </cell>
          <cell r="N30">
            <v>38</v>
          </cell>
          <cell r="O30">
            <v>43</v>
          </cell>
          <cell r="P30">
            <v>44</v>
          </cell>
          <cell r="Q30">
            <v>38</v>
          </cell>
          <cell r="R30">
            <v>22</v>
          </cell>
          <cell r="S30">
            <v>486</v>
          </cell>
        </row>
        <row r="31">
          <cell r="G31" t="str">
            <v>04104-LA HIGUERA</v>
          </cell>
          <cell r="I31">
            <v>0</v>
          </cell>
          <cell r="J31">
            <v>0</v>
          </cell>
          <cell r="K31">
            <v>0</v>
          </cell>
          <cell r="L31">
            <v>20</v>
          </cell>
          <cell r="M31">
            <v>2</v>
          </cell>
          <cell r="N31">
            <v>3</v>
          </cell>
          <cell r="O31">
            <v>4</v>
          </cell>
          <cell r="P31">
            <v>9</v>
          </cell>
          <cell r="Q31">
            <v>15</v>
          </cell>
          <cell r="R31">
            <v>1</v>
          </cell>
          <cell r="S31">
            <v>54</v>
          </cell>
        </row>
        <row r="32">
          <cell r="G32" t="str">
            <v>105505-P.S.R. LOS CHOROS</v>
          </cell>
          <cell r="L32">
            <v>1</v>
          </cell>
          <cell r="N32">
            <v>1</v>
          </cell>
          <cell r="O32">
            <v>2</v>
          </cell>
          <cell r="P32">
            <v>3</v>
          </cell>
          <cell r="Q32">
            <v>2</v>
          </cell>
          <cell r="R32">
            <v>1</v>
          </cell>
          <cell r="S32">
            <v>10</v>
          </cell>
        </row>
        <row r="33">
          <cell r="G33" t="str">
            <v>105506-P.S.R. EL TRAPICHE</v>
          </cell>
          <cell r="I33">
            <v>0</v>
          </cell>
          <cell r="J33">
            <v>0</v>
          </cell>
          <cell r="K33">
            <v>0</v>
          </cell>
          <cell r="L33">
            <v>2</v>
          </cell>
          <cell r="N33">
            <v>2</v>
          </cell>
          <cell r="O33">
            <v>2</v>
          </cell>
          <cell r="P33">
            <v>3</v>
          </cell>
          <cell r="R33">
            <v>0</v>
          </cell>
          <cell r="S33">
            <v>9</v>
          </cell>
        </row>
        <row r="34">
          <cell r="G34" t="str">
            <v>105314-CES. LA HIGUERA</v>
          </cell>
          <cell r="K34">
            <v>0</v>
          </cell>
          <cell r="L34">
            <v>7</v>
          </cell>
          <cell r="M34">
            <v>1</v>
          </cell>
          <cell r="O34">
            <v>0</v>
          </cell>
          <cell r="P34">
            <v>0</v>
          </cell>
          <cell r="Q34">
            <v>12</v>
          </cell>
          <cell r="R34">
            <v>0</v>
          </cell>
          <cell r="S34">
            <v>20</v>
          </cell>
        </row>
        <row r="35">
          <cell r="G35" t="str">
            <v>105500-P.S.R. CALETA HORNOS        </v>
          </cell>
          <cell r="I35">
            <v>0</v>
          </cell>
          <cell r="J35">
            <v>0</v>
          </cell>
          <cell r="K35">
            <v>0</v>
          </cell>
          <cell r="L35">
            <v>10</v>
          </cell>
          <cell r="M35">
            <v>1</v>
          </cell>
          <cell r="P35">
            <v>3</v>
          </cell>
          <cell r="Q35">
            <v>1</v>
          </cell>
          <cell r="S35">
            <v>15</v>
          </cell>
        </row>
        <row r="36">
          <cell r="G36" t="str">
            <v>04105-PAIHUANO</v>
          </cell>
          <cell r="H36">
            <v>11</v>
          </cell>
          <cell r="I36">
            <v>5</v>
          </cell>
          <cell r="J36">
            <v>21</v>
          </cell>
          <cell r="K36">
            <v>23</v>
          </cell>
          <cell r="L36">
            <v>18</v>
          </cell>
          <cell r="M36">
            <v>32</v>
          </cell>
          <cell r="N36">
            <v>29</v>
          </cell>
          <cell r="O36">
            <v>36</v>
          </cell>
          <cell r="P36">
            <v>27</v>
          </cell>
          <cell r="Q36">
            <v>19</v>
          </cell>
          <cell r="R36">
            <v>54</v>
          </cell>
          <cell r="S36">
            <v>275</v>
          </cell>
        </row>
        <row r="37">
          <cell r="G37" t="str">
            <v>105306-CES. PAIHUANO</v>
          </cell>
          <cell r="J37">
            <v>14</v>
          </cell>
          <cell r="K37">
            <v>11</v>
          </cell>
          <cell r="L37">
            <v>11</v>
          </cell>
          <cell r="M37">
            <v>12</v>
          </cell>
          <cell r="N37">
            <v>11</v>
          </cell>
          <cell r="O37">
            <v>9</v>
          </cell>
          <cell r="P37">
            <v>16</v>
          </cell>
          <cell r="Q37">
            <v>10</v>
          </cell>
          <cell r="R37">
            <v>23</v>
          </cell>
          <cell r="S37">
            <v>117</v>
          </cell>
        </row>
        <row r="38">
          <cell r="G38" t="str">
            <v>105476-P.S.R. MONTE GRANDE</v>
          </cell>
          <cell r="H38">
            <v>2</v>
          </cell>
          <cell r="J38">
            <v>2</v>
          </cell>
          <cell r="K38">
            <v>4</v>
          </cell>
          <cell r="M38">
            <v>3</v>
          </cell>
          <cell r="N38">
            <v>1</v>
          </cell>
          <cell r="O38">
            <v>3</v>
          </cell>
          <cell r="R38">
            <v>4</v>
          </cell>
          <cell r="S38">
            <v>19</v>
          </cell>
        </row>
        <row r="39">
          <cell r="G39" t="str">
            <v>105477-P.S.R. PISCO ELQUI</v>
          </cell>
          <cell r="H39">
            <v>8</v>
          </cell>
          <cell r="I39">
            <v>2</v>
          </cell>
          <cell r="J39">
            <v>4</v>
          </cell>
          <cell r="K39">
            <v>5</v>
          </cell>
          <cell r="L39">
            <v>4</v>
          </cell>
          <cell r="M39">
            <v>13</v>
          </cell>
          <cell r="N39">
            <v>12</v>
          </cell>
          <cell r="O39">
            <v>7</v>
          </cell>
          <cell r="P39">
            <v>8</v>
          </cell>
          <cell r="Q39">
            <v>4</v>
          </cell>
          <cell r="R39">
            <v>15</v>
          </cell>
          <cell r="S39">
            <v>82</v>
          </cell>
        </row>
        <row r="40">
          <cell r="G40" t="str">
            <v>105475-P.S.R. HORCON</v>
          </cell>
          <cell r="H40">
            <v>1</v>
          </cell>
          <cell r="I40">
            <v>3</v>
          </cell>
          <cell r="J40">
            <v>1</v>
          </cell>
          <cell r="K40">
            <v>3</v>
          </cell>
          <cell r="L40">
            <v>3</v>
          </cell>
          <cell r="M40">
            <v>4</v>
          </cell>
          <cell r="N40">
            <v>5</v>
          </cell>
          <cell r="O40">
            <v>17</v>
          </cell>
          <cell r="P40">
            <v>3</v>
          </cell>
          <cell r="Q40">
            <v>5</v>
          </cell>
          <cell r="R40">
            <v>12</v>
          </cell>
          <cell r="S40">
            <v>57</v>
          </cell>
        </row>
        <row r="41">
          <cell r="G41" t="str">
            <v>04106-VICUÑA</v>
          </cell>
          <cell r="H41">
            <v>62</v>
          </cell>
          <cell r="I41">
            <v>41</v>
          </cell>
          <cell r="J41">
            <v>82</v>
          </cell>
          <cell r="K41">
            <v>97</v>
          </cell>
          <cell r="L41">
            <v>87</v>
          </cell>
          <cell r="M41">
            <v>102</v>
          </cell>
          <cell r="N41">
            <v>62</v>
          </cell>
          <cell r="O41">
            <v>77</v>
          </cell>
          <cell r="P41">
            <v>75</v>
          </cell>
          <cell r="Q41">
            <v>61</v>
          </cell>
          <cell r="R41">
            <v>125</v>
          </cell>
          <cell r="S41">
            <v>871</v>
          </cell>
        </row>
        <row r="42">
          <cell r="G42" t="str">
            <v>105107-HOSPITAL VICUÑA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2</v>
          </cell>
          <cell r="M42">
            <v>31</v>
          </cell>
          <cell r="N42">
            <v>17</v>
          </cell>
          <cell r="O42">
            <v>27</v>
          </cell>
          <cell r="P42">
            <v>19</v>
          </cell>
          <cell r="Q42">
            <v>25</v>
          </cell>
          <cell r="R42">
            <v>105</v>
          </cell>
          <cell r="S42">
            <v>226</v>
          </cell>
        </row>
        <row r="43">
          <cell r="G43" t="str">
            <v>105467-P.S.R. DIAGUITAS</v>
          </cell>
          <cell r="H43">
            <v>5</v>
          </cell>
          <cell r="I43">
            <v>4</v>
          </cell>
          <cell r="J43">
            <v>1</v>
          </cell>
          <cell r="K43">
            <v>8</v>
          </cell>
          <cell r="L43">
            <v>6</v>
          </cell>
          <cell r="M43">
            <v>2</v>
          </cell>
          <cell r="N43">
            <v>3</v>
          </cell>
          <cell r="O43">
            <v>8</v>
          </cell>
          <cell r="P43">
            <v>3</v>
          </cell>
          <cell r="Q43">
            <v>9</v>
          </cell>
          <cell r="R43">
            <v>1</v>
          </cell>
          <cell r="S43">
            <v>50</v>
          </cell>
        </row>
        <row r="44">
          <cell r="G44" t="str">
            <v>105468-P.S.R. EL MOLLE</v>
          </cell>
          <cell r="H44">
            <v>3</v>
          </cell>
          <cell r="I44">
            <v>1</v>
          </cell>
          <cell r="J44">
            <v>9</v>
          </cell>
          <cell r="K44">
            <v>4</v>
          </cell>
          <cell r="L44">
            <v>21</v>
          </cell>
          <cell r="M44">
            <v>5</v>
          </cell>
          <cell r="N44">
            <v>10</v>
          </cell>
          <cell r="O44">
            <v>5</v>
          </cell>
          <cell r="P44">
            <v>1</v>
          </cell>
          <cell r="Q44">
            <v>2</v>
          </cell>
          <cell r="R44">
            <v>8</v>
          </cell>
          <cell r="S44">
            <v>69</v>
          </cell>
        </row>
        <row r="45">
          <cell r="G45" t="str">
            <v>105469-P.S.R. EL TAMBO</v>
          </cell>
          <cell r="H45">
            <v>5</v>
          </cell>
          <cell r="I45">
            <v>10</v>
          </cell>
          <cell r="J45">
            <v>5</v>
          </cell>
          <cell r="K45">
            <v>6</v>
          </cell>
          <cell r="L45">
            <v>6</v>
          </cell>
          <cell r="M45">
            <v>4</v>
          </cell>
          <cell r="N45">
            <v>0</v>
          </cell>
          <cell r="O45">
            <v>3</v>
          </cell>
          <cell r="P45">
            <v>12</v>
          </cell>
          <cell r="Q45">
            <v>6</v>
          </cell>
          <cell r="R45">
            <v>0</v>
          </cell>
          <cell r="S45">
            <v>57</v>
          </cell>
        </row>
        <row r="46">
          <cell r="G46" t="str">
            <v>105470-P.S.R. HUANTA</v>
          </cell>
          <cell r="J46">
            <v>2</v>
          </cell>
          <cell r="O46">
            <v>3</v>
          </cell>
          <cell r="P46">
            <v>2</v>
          </cell>
          <cell r="Q46">
            <v>1</v>
          </cell>
          <cell r="R46">
            <v>0</v>
          </cell>
          <cell r="S46">
            <v>8</v>
          </cell>
        </row>
        <row r="47">
          <cell r="G47" t="str">
            <v>105471-P.S.R. PERALILLO</v>
          </cell>
          <cell r="H47">
            <v>3</v>
          </cell>
          <cell r="I47">
            <v>3</v>
          </cell>
          <cell r="J47">
            <v>29</v>
          </cell>
          <cell r="K47">
            <v>11</v>
          </cell>
          <cell r="L47">
            <v>13</v>
          </cell>
          <cell r="M47">
            <v>19</v>
          </cell>
          <cell r="N47">
            <v>3</v>
          </cell>
          <cell r="O47">
            <v>8</v>
          </cell>
          <cell r="P47">
            <v>5</v>
          </cell>
          <cell r="Q47">
            <v>7</v>
          </cell>
          <cell r="S47">
            <v>101</v>
          </cell>
        </row>
        <row r="48">
          <cell r="G48" t="str">
            <v>105472-P.S.R. RIVADAVIA</v>
          </cell>
          <cell r="H48">
            <v>11</v>
          </cell>
          <cell r="I48">
            <v>8</v>
          </cell>
          <cell r="J48">
            <v>1</v>
          </cell>
          <cell r="K48">
            <v>14</v>
          </cell>
          <cell r="L48">
            <v>4</v>
          </cell>
          <cell r="M48">
            <v>11</v>
          </cell>
          <cell r="N48">
            <v>9</v>
          </cell>
          <cell r="O48">
            <v>5</v>
          </cell>
          <cell r="P48">
            <v>6</v>
          </cell>
          <cell r="Q48">
            <v>4</v>
          </cell>
          <cell r="R48">
            <v>8</v>
          </cell>
          <cell r="S48">
            <v>81</v>
          </cell>
        </row>
        <row r="49">
          <cell r="G49" t="str">
            <v>105473-P.S.R. TALCUNA</v>
          </cell>
          <cell r="H49">
            <v>9</v>
          </cell>
          <cell r="I49">
            <v>10</v>
          </cell>
          <cell r="J49">
            <v>6</v>
          </cell>
          <cell r="K49">
            <v>10</v>
          </cell>
          <cell r="L49">
            <v>5</v>
          </cell>
          <cell r="M49">
            <v>7</v>
          </cell>
          <cell r="O49">
            <v>5</v>
          </cell>
          <cell r="P49">
            <v>15</v>
          </cell>
          <cell r="Q49">
            <v>1</v>
          </cell>
          <cell r="R49">
            <v>0</v>
          </cell>
          <cell r="S49">
            <v>68</v>
          </cell>
        </row>
        <row r="50">
          <cell r="G50" t="str">
            <v>105474-P.S.R. CHAPILCA</v>
          </cell>
          <cell r="H50">
            <v>5</v>
          </cell>
          <cell r="J50">
            <v>0</v>
          </cell>
          <cell r="K50">
            <v>8</v>
          </cell>
          <cell r="L50">
            <v>3</v>
          </cell>
          <cell r="M50">
            <v>4</v>
          </cell>
          <cell r="N50">
            <v>2</v>
          </cell>
          <cell r="O50">
            <v>1</v>
          </cell>
          <cell r="P50">
            <v>0</v>
          </cell>
          <cell r="Q50">
            <v>3</v>
          </cell>
          <cell r="R50">
            <v>1</v>
          </cell>
          <cell r="S50">
            <v>27</v>
          </cell>
        </row>
        <row r="51">
          <cell r="G51" t="str">
            <v>105502-P.S.R. CALINGASTA</v>
          </cell>
          <cell r="H51">
            <v>14</v>
          </cell>
          <cell r="I51">
            <v>2</v>
          </cell>
          <cell r="J51">
            <v>23</v>
          </cell>
          <cell r="K51">
            <v>20</v>
          </cell>
          <cell r="L51">
            <v>27</v>
          </cell>
          <cell r="M51">
            <v>15</v>
          </cell>
          <cell r="N51">
            <v>11</v>
          </cell>
          <cell r="O51">
            <v>8</v>
          </cell>
          <cell r="P51">
            <v>5</v>
          </cell>
          <cell r="Q51">
            <v>1</v>
          </cell>
          <cell r="R51">
            <v>2</v>
          </cell>
          <cell r="S51">
            <v>128</v>
          </cell>
        </row>
        <row r="52">
          <cell r="G52" t="str">
            <v>105509-P.S.R. GUALLIGUAICA</v>
          </cell>
          <cell r="H52">
            <v>7</v>
          </cell>
          <cell r="I52">
            <v>3</v>
          </cell>
          <cell r="J52">
            <v>6</v>
          </cell>
          <cell r="K52">
            <v>16</v>
          </cell>
          <cell r="M52">
            <v>4</v>
          </cell>
          <cell r="N52">
            <v>7</v>
          </cell>
          <cell r="O52">
            <v>4</v>
          </cell>
          <cell r="P52">
            <v>7</v>
          </cell>
          <cell r="Q52">
            <v>2</v>
          </cell>
          <cell r="R52">
            <v>0</v>
          </cell>
          <cell r="S52">
            <v>56</v>
          </cell>
        </row>
        <row r="53">
          <cell r="G53" t="str">
            <v>04201-ILLAPEL</v>
          </cell>
          <cell r="H53">
            <v>51</v>
          </cell>
          <cell r="I53">
            <v>21</v>
          </cell>
          <cell r="J53">
            <v>91</v>
          </cell>
          <cell r="K53">
            <v>137</v>
          </cell>
          <cell r="L53">
            <v>207</v>
          </cell>
          <cell r="M53">
            <v>133</v>
          </cell>
          <cell r="N53">
            <v>177</v>
          </cell>
          <cell r="O53">
            <v>158</v>
          </cell>
          <cell r="P53">
            <v>102</v>
          </cell>
          <cell r="Q53">
            <v>118</v>
          </cell>
          <cell r="R53">
            <v>144</v>
          </cell>
          <cell r="S53">
            <v>1339</v>
          </cell>
        </row>
        <row r="54">
          <cell r="G54" t="str">
            <v>105103-HOSPITAL ILLAPEL</v>
          </cell>
          <cell r="H54">
            <v>0</v>
          </cell>
          <cell r="I54">
            <v>0</v>
          </cell>
          <cell r="J54">
            <v>6</v>
          </cell>
          <cell r="K54">
            <v>53</v>
          </cell>
          <cell r="L54">
            <v>78</v>
          </cell>
          <cell r="M54">
            <v>36</v>
          </cell>
          <cell r="N54">
            <v>71</v>
          </cell>
          <cell r="O54">
            <v>64</v>
          </cell>
          <cell r="P54">
            <v>55</v>
          </cell>
          <cell r="Q54">
            <v>77</v>
          </cell>
          <cell r="R54">
            <v>110</v>
          </cell>
          <cell r="S54">
            <v>550</v>
          </cell>
        </row>
        <row r="55">
          <cell r="G55" t="str">
            <v>105326-CESFAM SAN RAFAEL</v>
          </cell>
          <cell r="H55">
            <v>25</v>
          </cell>
          <cell r="I55">
            <v>0</v>
          </cell>
          <cell r="J55">
            <v>20</v>
          </cell>
          <cell r="K55">
            <v>22</v>
          </cell>
          <cell r="L55">
            <v>37</v>
          </cell>
          <cell r="M55">
            <v>39</v>
          </cell>
          <cell r="N55">
            <v>43</v>
          </cell>
          <cell r="O55">
            <v>30</v>
          </cell>
          <cell r="P55">
            <v>22</v>
          </cell>
          <cell r="Q55">
            <v>21</v>
          </cell>
          <cell r="R55">
            <v>11</v>
          </cell>
          <cell r="S55">
            <v>270</v>
          </cell>
        </row>
        <row r="56">
          <cell r="G56" t="str">
            <v>105443-P.S.R. CARCAMO                   </v>
          </cell>
          <cell r="J56">
            <v>18</v>
          </cell>
          <cell r="K56">
            <v>20</v>
          </cell>
          <cell r="L56">
            <v>18</v>
          </cell>
          <cell r="M56">
            <v>13</v>
          </cell>
          <cell r="N56">
            <v>13</v>
          </cell>
          <cell r="O56">
            <v>17</v>
          </cell>
          <cell r="R56">
            <v>0</v>
          </cell>
          <cell r="S56">
            <v>99</v>
          </cell>
        </row>
        <row r="57">
          <cell r="G57" t="str">
            <v>105444-P.S.R. HUINTIL</v>
          </cell>
          <cell r="H57">
            <v>1</v>
          </cell>
          <cell r="I57">
            <v>5</v>
          </cell>
          <cell r="J57">
            <v>8</v>
          </cell>
          <cell r="K57">
            <v>4</v>
          </cell>
          <cell r="L57">
            <v>7</v>
          </cell>
          <cell r="M57">
            <v>8</v>
          </cell>
          <cell r="N57">
            <v>5</v>
          </cell>
          <cell r="O57">
            <v>2</v>
          </cell>
          <cell r="P57">
            <v>1</v>
          </cell>
          <cell r="Q57">
            <v>2</v>
          </cell>
          <cell r="R57">
            <v>0</v>
          </cell>
          <cell r="S57">
            <v>43</v>
          </cell>
        </row>
        <row r="58">
          <cell r="G58" t="str">
            <v>105445-P.S.R. LIMAHUIDA</v>
          </cell>
          <cell r="H58">
            <v>2</v>
          </cell>
          <cell r="I58">
            <v>3</v>
          </cell>
          <cell r="J58">
            <v>5</v>
          </cell>
          <cell r="L58">
            <v>8</v>
          </cell>
          <cell r="M58">
            <v>7</v>
          </cell>
          <cell r="N58">
            <v>2</v>
          </cell>
          <cell r="O58">
            <v>5</v>
          </cell>
          <cell r="P58">
            <v>1</v>
          </cell>
          <cell r="Q58">
            <v>1</v>
          </cell>
          <cell r="R58">
            <v>0</v>
          </cell>
          <cell r="S58">
            <v>34</v>
          </cell>
        </row>
        <row r="59">
          <cell r="G59" t="str">
            <v>105446-P.S.R. MATANCILLA</v>
          </cell>
          <cell r="J59">
            <v>1</v>
          </cell>
          <cell r="M59">
            <v>2</v>
          </cell>
          <cell r="N59">
            <v>5</v>
          </cell>
          <cell r="P59">
            <v>0</v>
          </cell>
          <cell r="R59">
            <v>1</v>
          </cell>
          <cell r="S59">
            <v>9</v>
          </cell>
        </row>
        <row r="60">
          <cell r="G60" t="str">
            <v>105447-P.S.R. PERALILLO</v>
          </cell>
          <cell r="H60">
            <v>2</v>
          </cell>
          <cell r="J60">
            <v>6</v>
          </cell>
          <cell r="K60">
            <v>5</v>
          </cell>
          <cell r="L60">
            <v>2</v>
          </cell>
          <cell r="M60">
            <v>0</v>
          </cell>
          <cell r="N60">
            <v>11</v>
          </cell>
          <cell r="P60">
            <v>0</v>
          </cell>
          <cell r="Q60">
            <v>2</v>
          </cell>
          <cell r="R60">
            <v>10</v>
          </cell>
          <cell r="S60">
            <v>38</v>
          </cell>
        </row>
        <row r="61">
          <cell r="G61" t="str">
            <v>105448-P.S.R. SANTA VIRGINIA</v>
          </cell>
          <cell r="I61">
            <v>0</v>
          </cell>
          <cell r="J61">
            <v>6</v>
          </cell>
          <cell r="K61">
            <v>6</v>
          </cell>
          <cell r="L61">
            <v>10</v>
          </cell>
          <cell r="M61">
            <v>4</v>
          </cell>
          <cell r="N61">
            <v>2</v>
          </cell>
          <cell r="O61">
            <v>1</v>
          </cell>
          <cell r="S61">
            <v>29</v>
          </cell>
        </row>
        <row r="62">
          <cell r="G62" t="str">
            <v>105449-P.S.R. TUNGA NORTE</v>
          </cell>
          <cell r="I62">
            <v>2</v>
          </cell>
          <cell r="J62">
            <v>2</v>
          </cell>
          <cell r="K62">
            <v>2</v>
          </cell>
          <cell r="L62">
            <v>16</v>
          </cell>
          <cell r="M62">
            <v>1</v>
          </cell>
          <cell r="O62">
            <v>4</v>
          </cell>
          <cell r="P62">
            <v>3</v>
          </cell>
          <cell r="Q62">
            <v>5</v>
          </cell>
          <cell r="R62">
            <v>0</v>
          </cell>
          <cell r="S62">
            <v>35</v>
          </cell>
        </row>
        <row r="63">
          <cell r="G63" t="str">
            <v>105485-P.S.R. PLAN DE HORNOS</v>
          </cell>
          <cell r="H63">
            <v>6</v>
          </cell>
          <cell r="I63">
            <v>3</v>
          </cell>
          <cell r="J63">
            <v>11</v>
          </cell>
          <cell r="K63">
            <v>6</v>
          </cell>
          <cell r="L63">
            <v>6</v>
          </cell>
          <cell r="M63">
            <v>1</v>
          </cell>
          <cell r="N63">
            <v>1</v>
          </cell>
          <cell r="O63">
            <v>5</v>
          </cell>
          <cell r="P63">
            <v>1</v>
          </cell>
          <cell r="Q63">
            <v>2</v>
          </cell>
          <cell r="R63">
            <v>0</v>
          </cell>
          <cell r="S63">
            <v>42</v>
          </cell>
        </row>
        <row r="64">
          <cell r="G64" t="str">
            <v>105486-P.S.R. TUNGA SUR</v>
          </cell>
          <cell r="H64">
            <v>0</v>
          </cell>
          <cell r="I64">
            <v>3</v>
          </cell>
          <cell r="J64">
            <v>0</v>
          </cell>
          <cell r="L64">
            <v>1</v>
          </cell>
          <cell r="M64">
            <v>8</v>
          </cell>
          <cell r="N64">
            <v>6</v>
          </cell>
          <cell r="O64">
            <v>10</v>
          </cell>
          <cell r="P64">
            <v>7</v>
          </cell>
          <cell r="Q64">
            <v>6</v>
          </cell>
          <cell r="S64">
            <v>41</v>
          </cell>
        </row>
        <row r="65">
          <cell r="G65" t="str">
            <v>105487-P.S.R. CAÑAS UNO</v>
          </cell>
          <cell r="H65">
            <v>14</v>
          </cell>
          <cell r="I65">
            <v>5</v>
          </cell>
          <cell r="J65">
            <v>8</v>
          </cell>
          <cell r="K65">
            <v>9</v>
          </cell>
          <cell r="L65">
            <v>14</v>
          </cell>
          <cell r="M65">
            <v>3</v>
          </cell>
          <cell r="N65">
            <v>13</v>
          </cell>
          <cell r="O65">
            <v>15</v>
          </cell>
          <cell r="P65">
            <v>8</v>
          </cell>
          <cell r="Q65">
            <v>2</v>
          </cell>
          <cell r="R65">
            <v>11</v>
          </cell>
          <cell r="S65">
            <v>102</v>
          </cell>
        </row>
        <row r="66">
          <cell r="G66" t="str">
            <v>105496-P.S.R. PINTACURA SUR</v>
          </cell>
          <cell r="H66">
            <v>1</v>
          </cell>
          <cell r="K66">
            <v>8</v>
          </cell>
          <cell r="L66">
            <v>6</v>
          </cell>
          <cell r="M66">
            <v>7</v>
          </cell>
          <cell r="N66">
            <v>4</v>
          </cell>
          <cell r="O66">
            <v>3</v>
          </cell>
          <cell r="P66">
            <v>4</v>
          </cell>
          <cell r="R66">
            <v>1</v>
          </cell>
          <cell r="S66">
            <v>34</v>
          </cell>
        </row>
        <row r="67">
          <cell r="G67" t="str">
            <v>105504-P.S.R. SOCAVON</v>
          </cell>
          <cell r="H67">
            <v>0</v>
          </cell>
          <cell r="I67">
            <v>0</v>
          </cell>
          <cell r="K67">
            <v>2</v>
          </cell>
          <cell r="L67">
            <v>4</v>
          </cell>
          <cell r="M67">
            <v>4</v>
          </cell>
          <cell r="N67">
            <v>1</v>
          </cell>
          <cell r="O67">
            <v>2</v>
          </cell>
          <cell r="P67">
            <v>0</v>
          </cell>
          <cell r="R67">
            <v>0</v>
          </cell>
          <cell r="S67">
            <v>13</v>
          </cell>
        </row>
        <row r="68">
          <cell r="G68" t="str">
            <v>04202-CANELA</v>
          </cell>
          <cell r="H68">
            <v>23</v>
          </cell>
          <cell r="I68">
            <v>32</v>
          </cell>
          <cell r="J68">
            <v>21</v>
          </cell>
          <cell r="K68">
            <v>20</v>
          </cell>
          <cell r="L68">
            <v>14</v>
          </cell>
          <cell r="M68">
            <v>62</v>
          </cell>
          <cell r="N68">
            <v>15</v>
          </cell>
          <cell r="O68">
            <v>229</v>
          </cell>
          <cell r="P68">
            <v>165</v>
          </cell>
          <cell r="Q68">
            <v>214</v>
          </cell>
          <cell r="R68">
            <v>212</v>
          </cell>
          <cell r="S68">
            <v>1007</v>
          </cell>
        </row>
        <row r="69">
          <cell r="G69" t="str">
            <v>105309-CES. RURAL CANELA</v>
          </cell>
          <cell r="H69">
            <v>8</v>
          </cell>
          <cell r="I69">
            <v>10</v>
          </cell>
          <cell r="J69">
            <v>18</v>
          </cell>
          <cell r="K69">
            <v>11</v>
          </cell>
          <cell r="L69">
            <v>5</v>
          </cell>
          <cell r="M69">
            <v>36</v>
          </cell>
          <cell r="N69">
            <v>4</v>
          </cell>
          <cell r="O69">
            <v>99</v>
          </cell>
          <cell r="P69">
            <v>103</v>
          </cell>
          <cell r="Q69">
            <v>46</v>
          </cell>
          <cell r="R69">
            <v>46</v>
          </cell>
          <cell r="S69">
            <v>386</v>
          </cell>
        </row>
        <row r="70">
          <cell r="G70" t="str">
            <v>105450-P.S.R. MINCHA NORTE            </v>
          </cell>
          <cell r="H70">
            <v>4</v>
          </cell>
          <cell r="I70">
            <v>4</v>
          </cell>
          <cell r="J70">
            <v>3</v>
          </cell>
          <cell r="K70">
            <v>7</v>
          </cell>
          <cell r="L70">
            <v>2</v>
          </cell>
          <cell r="M70">
            <v>7</v>
          </cell>
          <cell r="N70">
            <v>5</v>
          </cell>
          <cell r="O70">
            <v>48</v>
          </cell>
          <cell r="P70">
            <v>14</v>
          </cell>
          <cell r="Q70">
            <v>105</v>
          </cell>
          <cell r="R70">
            <v>110</v>
          </cell>
          <cell r="S70">
            <v>309</v>
          </cell>
        </row>
        <row r="71">
          <cell r="G71" t="str">
            <v>105451-P.S.R. AGUA FRIA</v>
          </cell>
          <cell r="H71">
            <v>6</v>
          </cell>
          <cell r="I71">
            <v>3</v>
          </cell>
          <cell r="K71">
            <v>0</v>
          </cell>
          <cell r="L71">
            <v>1</v>
          </cell>
          <cell r="N71">
            <v>0</v>
          </cell>
          <cell r="O71">
            <v>5</v>
          </cell>
          <cell r="P71">
            <v>0</v>
          </cell>
          <cell r="Q71">
            <v>17</v>
          </cell>
          <cell r="R71">
            <v>25</v>
          </cell>
          <cell r="S71">
            <v>57</v>
          </cell>
        </row>
        <row r="72">
          <cell r="G72" t="str">
            <v>105482-P.S.R. CANELA ALTA</v>
          </cell>
          <cell r="H72">
            <v>1</v>
          </cell>
          <cell r="I72">
            <v>4</v>
          </cell>
          <cell r="J72">
            <v>0</v>
          </cell>
          <cell r="K72">
            <v>1</v>
          </cell>
          <cell r="L72">
            <v>0</v>
          </cell>
          <cell r="M72">
            <v>4</v>
          </cell>
          <cell r="N72">
            <v>0</v>
          </cell>
          <cell r="O72">
            <v>30</v>
          </cell>
          <cell r="P72">
            <v>29</v>
          </cell>
          <cell r="Q72">
            <v>24</v>
          </cell>
          <cell r="R72">
            <v>5</v>
          </cell>
          <cell r="S72">
            <v>98</v>
          </cell>
        </row>
        <row r="73">
          <cell r="G73" t="str">
            <v>105483-P.S.R. LOS RULOS</v>
          </cell>
          <cell r="H73">
            <v>3</v>
          </cell>
          <cell r="I73">
            <v>2</v>
          </cell>
          <cell r="J73">
            <v>0</v>
          </cell>
          <cell r="K73">
            <v>0</v>
          </cell>
          <cell r="L73">
            <v>0</v>
          </cell>
          <cell r="M73">
            <v>8</v>
          </cell>
          <cell r="O73">
            <v>18</v>
          </cell>
          <cell r="P73">
            <v>5</v>
          </cell>
          <cell r="Q73">
            <v>4</v>
          </cell>
          <cell r="R73">
            <v>17</v>
          </cell>
          <cell r="S73">
            <v>57</v>
          </cell>
        </row>
        <row r="74">
          <cell r="G74" t="str">
            <v>105484-P.S.R. HUENTELAUQUEN</v>
          </cell>
          <cell r="H74">
            <v>0</v>
          </cell>
          <cell r="I74">
            <v>1</v>
          </cell>
          <cell r="J74">
            <v>0</v>
          </cell>
          <cell r="K74">
            <v>0</v>
          </cell>
          <cell r="L74">
            <v>1</v>
          </cell>
          <cell r="M74">
            <v>2</v>
          </cell>
          <cell r="N74">
            <v>1</v>
          </cell>
          <cell r="O74">
            <v>15</v>
          </cell>
          <cell r="P74">
            <v>4</v>
          </cell>
          <cell r="Q74">
            <v>13</v>
          </cell>
          <cell r="R74">
            <v>4</v>
          </cell>
          <cell r="S74">
            <v>41</v>
          </cell>
        </row>
        <row r="75">
          <cell r="G75" t="str">
            <v>105488-P.S.R. ESPIRITU SANTO</v>
          </cell>
          <cell r="H75">
            <v>0</v>
          </cell>
          <cell r="I75">
            <v>2</v>
          </cell>
          <cell r="K75">
            <v>1</v>
          </cell>
          <cell r="O75">
            <v>2</v>
          </cell>
          <cell r="Q75">
            <v>2</v>
          </cell>
          <cell r="S75">
            <v>7</v>
          </cell>
        </row>
        <row r="76">
          <cell r="G76" t="str">
            <v>105493-P.S.R. MINCHA SUR</v>
          </cell>
          <cell r="H76">
            <v>0</v>
          </cell>
          <cell r="I76">
            <v>5</v>
          </cell>
          <cell r="J76">
            <v>0</v>
          </cell>
          <cell r="K76">
            <v>0</v>
          </cell>
          <cell r="L76">
            <v>3</v>
          </cell>
          <cell r="M76">
            <v>4</v>
          </cell>
          <cell r="O76">
            <v>5</v>
          </cell>
          <cell r="P76">
            <v>6</v>
          </cell>
          <cell r="Q76">
            <v>0</v>
          </cell>
          <cell r="S76">
            <v>23</v>
          </cell>
        </row>
        <row r="77">
          <cell r="G77" t="str">
            <v>105497-P.S.R. JABONERIA</v>
          </cell>
          <cell r="H77">
            <v>0</v>
          </cell>
          <cell r="I77">
            <v>0</v>
          </cell>
          <cell r="J77">
            <v>0</v>
          </cell>
          <cell r="L77">
            <v>2</v>
          </cell>
          <cell r="N77">
            <v>5</v>
          </cell>
          <cell r="O77">
            <v>4</v>
          </cell>
          <cell r="P77">
            <v>3</v>
          </cell>
          <cell r="Q77">
            <v>3</v>
          </cell>
          <cell r="S77">
            <v>17</v>
          </cell>
        </row>
        <row r="78">
          <cell r="G78" t="str">
            <v>105498-P.S.R. QUEBRADA DE LINARES</v>
          </cell>
          <cell r="H78">
            <v>1</v>
          </cell>
          <cell r="I78">
            <v>1</v>
          </cell>
          <cell r="J78">
            <v>0</v>
          </cell>
          <cell r="K78">
            <v>0</v>
          </cell>
          <cell r="L78">
            <v>0</v>
          </cell>
          <cell r="M78">
            <v>1</v>
          </cell>
          <cell r="O78">
            <v>3</v>
          </cell>
          <cell r="P78">
            <v>1</v>
          </cell>
          <cell r="R78">
            <v>5</v>
          </cell>
          <cell r="S78">
            <v>12</v>
          </cell>
        </row>
        <row r="79">
          <cell r="G79" t="str">
            <v>04203-LOS VILOS</v>
          </cell>
          <cell r="H79">
            <v>69</v>
          </cell>
          <cell r="I79">
            <v>138</v>
          </cell>
          <cell r="J79">
            <v>74</v>
          </cell>
          <cell r="K79">
            <v>63</v>
          </cell>
          <cell r="L79">
            <v>81</v>
          </cell>
          <cell r="M79">
            <v>65</v>
          </cell>
          <cell r="N79">
            <v>60</v>
          </cell>
          <cell r="O79">
            <v>128</v>
          </cell>
          <cell r="P79">
            <v>70</v>
          </cell>
          <cell r="Q79">
            <v>50</v>
          </cell>
          <cell r="R79">
            <v>38</v>
          </cell>
          <cell r="S79">
            <v>836</v>
          </cell>
        </row>
        <row r="80">
          <cell r="G80" t="str">
            <v>105108-HOSPITAL LOS VILOS</v>
          </cell>
          <cell r="H80">
            <v>6</v>
          </cell>
          <cell r="I80">
            <v>99</v>
          </cell>
          <cell r="J80">
            <v>40</v>
          </cell>
          <cell r="K80">
            <v>40</v>
          </cell>
          <cell r="L80">
            <v>42</v>
          </cell>
          <cell r="M80">
            <v>21</v>
          </cell>
          <cell r="N80">
            <v>23</v>
          </cell>
          <cell r="O80">
            <v>47</v>
          </cell>
          <cell r="P80">
            <v>8</v>
          </cell>
          <cell r="Q80">
            <v>19</v>
          </cell>
          <cell r="R80">
            <v>12</v>
          </cell>
          <cell r="S80">
            <v>357</v>
          </cell>
        </row>
        <row r="81">
          <cell r="G81" t="str">
            <v>105478-P.S.R. CAIMANES                   </v>
          </cell>
          <cell r="H81">
            <v>15</v>
          </cell>
          <cell r="I81">
            <v>8</v>
          </cell>
          <cell r="J81">
            <v>14</v>
          </cell>
          <cell r="K81">
            <v>6</v>
          </cell>
          <cell r="L81">
            <v>15</v>
          </cell>
          <cell r="M81">
            <v>25</v>
          </cell>
          <cell r="N81">
            <v>11</v>
          </cell>
          <cell r="O81">
            <v>29</v>
          </cell>
          <cell r="P81">
            <v>29</v>
          </cell>
          <cell r="Q81">
            <v>23</v>
          </cell>
          <cell r="R81">
            <v>22</v>
          </cell>
          <cell r="S81">
            <v>197</v>
          </cell>
        </row>
        <row r="82">
          <cell r="G82" t="str">
            <v>105479-P.S.R. GUANGUALI</v>
          </cell>
          <cell r="H82">
            <v>26</v>
          </cell>
          <cell r="I82">
            <v>4</v>
          </cell>
          <cell r="J82">
            <v>6</v>
          </cell>
          <cell r="K82">
            <v>8</v>
          </cell>
          <cell r="L82">
            <v>16</v>
          </cell>
          <cell r="M82">
            <v>9</v>
          </cell>
          <cell r="N82">
            <v>14</v>
          </cell>
          <cell r="O82">
            <v>5</v>
          </cell>
          <cell r="P82">
            <v>7</v>
          </cell>
          <cell r="Q82">
            <v>4</v>
          </cell>
          <cell r="R82">
            <v>0</v>
          </cell>
          <cell r="S82">
            <v>99</v>
          </cell>
        </row>
        <row r="83">
          <cell r="G83" t="str">
            <v>105480-P.S.R. QUILIMARI</v>
          </cell>
          <cell r="H83">
            <v>16</v>
          </cell>
          <cell r="I83">
            <v>3</v>
          </cell>
          <cell r="J83">
            <v>5</v>
          </cell>
          <cell r="K83">
            <v>2</v>
          </cell>
          <cell r="L83">
            <v>6</v>
          </cell>
          <cell r="M83">
            <v>8</v>
          </cell>
          <cell r="N83">
            <v>7</v>
          </cell>
          <cell r="O83">
            <v>46</v>
          </cell>
          <cell r="P83">
            <v>23</v>
          </cell>
          <cell r="Q83">
            <v>2</v>
          </cell>
          <cell r="R83">
            <v>4</v>
          </cell>
          <cell r="S83">
            <v>122</v>
          </cell>
        </row>
        <row r="84">
          <cell r="G84" t="str">
            <v>105481-P.S.R. TILAMA</v>
          </cell>
          <cell r="I84">
            <v>2</v>
          </cell>
          <cell r="J84">
            <v>3</v>
          </cell>
          <cell r="K84">
            <v>6</v>
          </cell>
          <cell r="L84">
            <v>2</v>
          </cell>
          <cell r="M84">
            <v>2</v>
          </cell>
          <cell r="N84">
            <v>0</v>
          </cell>
          <cell r="O84">
            <v>1</v>
          </cell>
          <cell r="P84">
            <v>3</v>
          </cell>
          <cell r="Q84">
            <v>2</v>
          </cell>
          <cell r="R84">
            <v>0</v>
          </cell>
          <cell r="S84">
            <v>21</v>
          </cell>
        </row>
        <row r="85">
          <cell r="G85" t="str">
            <v>105511-P.S.R. LOS CONDORES</v>
          </cell>
          <cell r="H85">
            <v>6</v>
          </cell>
          <cell r="I85">
            <v>22</v>
          </cell>
          <cell r="J85">
            <v>6</v>
          </cell>
          <cell r="K85">
            <v>1</v>
          </cell>
          <cell r="L85">
            <v>0</v>
          </cell>
          <cell r="M85">
            <v>0</v>
          </cell>
          <cell r="N85">
            <v>5</v>
          </cell>
          <cell r="P85">
            <v>0</v>
          </cell>
          <cell r="Q85">
            <v>0</v>
          </cell>
          <cell r="R85">
            <v>0</v>
          </cell>
          <cell r="S85">
            <v>40</v>
          </cell>
        </row>
        <row r="86">
          <cell r="G86" t="str">
            <v>04204-SALAMANCA</v>
          </cell>
          <cell r="H86">
            <v>63</v>
          </cell>
          <cell r="I86">
            <v>112</v>
          </cell>
          <cell r="J86">
            <v>160</v>
          </cell>
          <cell r="K86">
            <v>108</v>
          </cell>
          <cell r="L86">
            <v>240</v>
          </cell>
          <cell r="M86">
            <v>170</v>
          </cell>
          <cell r="N86">
            <v>165</v>
          </cell>
          <cell r="O86">
            <v>158</v>
          </cell>
          <cell r="P86">
            <v>90</v>
          </cell>
          <cell r="Q86">
            <v>114</v>
          </cell>
          <cell r="R86">
            <v>114</v>
          </cell>
          <cell r="S86">
            <v>1494</v>
          </cell>
        </row>
        <row r="87">
          <cell r="G87" t="str">
            <v>105104-HOSPITAL SALAMANCA</v>
          </cell>
          <cell r="H87">
            <v>0</v>
          </cell>
          <cell r="I87">
            <v>30</v>
          </cell>
          <cell r="J87">
            <v>52</v>
          </cell>
          <cell r="K87">
            <v>33</v>
          </cell>
          <cell r="L87">
            <v>155</v>
          </cell>
          <cell r="M87">
            <v>106</v>
          </cell>
          <cell r="N87">
            <v>27</v>
          </cell>
          <cell r="O87">
            <v>12</v>
          </cell>
          <cell r="P87">
            <v>15</v>
          </cell>
          <cell r="Q87">
            <v>22</v>
          </cell>
          <cell r="R87">
            <v>5</v>
          </cell>
          <cell r="S87">
            <v>457</v>
          </cell>
        </row>
        <row r="88">
          <cell r="G88" t="str">
            <v>105452-P.S.R. CUNCUMEN                 </v>
          </cell>
          <cell r="H88">
            <v>16</v>
          </cell>
          <cell r="I88">
            <v>38</v>
          </cell>
          <cell r="J88">
            <v>65</v>
          </cell>
          <cell r="K88">
            <v>43</v>
          </cell>
          <cell r="L88">
            <v>43</v>
          </cell>
          <cell r="M88">
            <v>27</v>
          </cell>
          <cell r="N88">
            <v>66</v>
          </cell>
          <cell r="O88">
            <v>78</v>
          </cell>
          <cell r="P88">
            <v>33</v>
          </cell>
          <cell r="Q88">
            <v>25</v>
          </cell>
          <cell r="R88">
            <v>34</v>
          </cell>
          <cell r="S88">
            <v>468</v>
          </cell>
        </row>
        <row r="89">
          <cell r="G89" t="str">
            <v>105453-P.S.R. TRANQUILLA</v>
          </cell>
          <cell r="H89">
            <v>1</v>
          </cell>
          <cell r="I89">
            <v>1</v>
          </cell>
          <cell r="J89">
            <v>4</v>
          </cell>
          <cell r="K89">
            <v>4</v>
          </cell>
          <cell r="L89">
            <v>5</v>
          </cell>
          <cell r="M89">
            <v>6</v>
          </cell>
          <cell r="N89">
            <v>8</v>
          </cell>
          <cell r="O89">
            <v>3</v>
          </cell>
          <cell r="P89">
            <v>7</v>
          </cell>
          <cell r="Q89">
            <v>14</v>
          </cell>
          <cell r="R89">
            <v>2</v>
          </cell>
          <cell r="S89">
            <v>55</v>
          </cell>
        </row>
        <row r="90">
          <cell r="G90" t="str">
            <v>105454-P.S.R. CUNLAGUA</v>
          </cell>
          <cell r="H90">
            <v>11</v>
          </cell>
          <cell r="I90">
            <v>4</v>
          </cell>
          <cell r="J90">
            <v>7</v>
          </cell>
          <cell r="K90">
            <v>4</v>
          </cell>
          <cell r="L90">
            <v>6</v>
          </cell>
          <cell r="M90">
            <v>2</v>
          </cell>
          <cell r="N90">
            <v>4</v>
          </cell>
          <cell r="O90">
            <v>8</v>
          </cell>
          <cell r="P90">
            <v>2</v>
          </cell>
          <cell r="Q90">
            <v>0</v>
          </cell>
          <cell r="R90">
            <v>0</v>
          </cell>
          <cell r="S90">
            <v>48</v>
          </cell>
        </row>
        <row r="91">
          <cell r="G91" t="str">
            <v>105455-P.S.R. CHILLEPIN</v>
          </cell>
          <cell r="H91">
            <v>7</v>
          </cell>
          <cell r="I91">
            <v>1</v>
          </cell>
          <cell r="J91">
            <v>3</v>
          </cell>
          <cell r="K91">
            <v>3</v>
          </cell>
          <cell r="L91">
            <v>7</v>
          </cell>
          <cell r="M91">
            <v>1</v>
          </cell>
          <cell r="N91">
            <v>7</v>
          </cell>
          <cell r="O91">
            <v>12</v>
          </cell>
          <cell r="P91">
            <v>4</v>
          </cell>
          <cell r="Q91">
            <v>18</v>
          </cell>
          <cell r="R91">
            <v>28</v>
          </cell>
          <cell r="S91">
            <v>91</v>
          </cell>
        </row>
        <row r="92">
          <cell r="G92" t="str">
            <v>105456-P.S.R. LLIMPO</v>
          </cell>
          <cell r="H92">
            <v>1</v>
          </cell>
          <cell r="I92">
            <v>6</v>
          </cell>
          <cell r="J92">
            <v>7</v>
          </cell>
          <cell r="K92">
            <v>3</v>
          </cell>
          <cell r="L92">
            <v>1</v>
          </cell>
          <cell r="M92">
            <v>4</v>
          </cell>
          <cell r="N92">
            <v>7</v>
          </cell>
          <cell r="O92">
            <v>8</v>
          </cell>
          <cell r="P92">
            <v>4</v>
          </cell>
          <cell r="Q92">
            <v>17</v>
          </cell>
          <cell r="R92">
            <v>7</v>
          </cell>
          <cell r="S92">
            <v>65</v>
          </cell>
        </row>
        <row r="93">
          <cell r="G93" t="str">
            <v>105457-P.S.R. SAN AGUSTIN</v>
          </cell>
          <cell r="H93">
            <v>4</v>
          </cell>
          <cell r="I93">
            <v>7</v>
          </cell>
          <cell r="J93">
            <v>5</v>
          </cell>
          <cell r="K93">
            <v>4</v>
          </cell>
          <cell r="L93">
            <v>9</v>
          </cell>
          <cell r="M93">
            <v>4</v>
          </cell>
          <cell r="N93">
            <v>7</v>
          </cell>
          <cell r="O93">
            <v>7</v>
          </cell>
          <cell r="P93">
            <v>4</v>
          </cell>
          <cell r="Q93">
            <v>12</v>
          </cell>
          <cell r="R93">
            <v>7</v>
          </cell>
          <cell r="S93">
            <v>70</v>
          </cell>
        </row>
        <row r="94">
          <cell r="G94" t="str">
            <v>105458-P.S.R. TAHUINCO</v>
          </cell>
          <cell r="H94">
            <v>8</v>
          </cell>
          <cell r="I94">
            <v>4</v>
          </cell>
          <cell r="J94">
            <v>2</v>
          </cell>
          <cell r="K94">
            <v>0</v>
          </cell>
          <cell r="L94">
            <v>1</v>
          </cell>
          <cell r="M94">
            <v>2</v>
          </cell>
          <cell r="N94">
            <v>21</v>
          </cell>
          <cell r="O94">
            <v>5</v>
          </cell>
          <cell r="P94">
            <v>3</v>
          </cell>
          <cell r="R94">
            <v>8</v>
          </cell>
          <cell r="S94">
            <v>54</v>
          </cell>
        </row>
        <row r="95">
          <cell r="G95" t="str">
            <v>105491-P.S.R. QUELEN BAJO</v>
          </cell>
          <cell r="H95">
            <v>0</v>
          </cell>
          <cell r="I95">
            <v>3</v>
          </cell>
          <cell r="J95">
            <v>6</v>
          </cell>
          <cell r="K95">
            <v>2</v>
          </cell>
          <cell r="L95">
            <v>2</v>
          </cell>
          <cell r="M95">
            <v>4</v>
          </cell>
          <cell r="N95">
            <v>5</v>
          </cell>
          <cell r="O95">
            <v>10</v>
          </cell>
          <cell r="P95">
            <v>6</v>
          </cell>
          <cell r="Q95">
            <v>3</v>
          </cell>
          <cell r="R95">
            <v>4</v>
          </cell>
          <cell r="S95">
            <v>45</v>
          </cell>
        </row>
        <row r="96">
          <cell r="G96" t="str">
            <v>105492-P.S.R. CAMISA</v>
          </cell>
          <cell r="H96">
            <v>5</v>
          </cell>
          <cell r="I96">
            <v>10</v>
          </cell>
          <cell r="J96">
            <v>8</v>
          </cell>
          <cell r="K96">
            <v>3</v>
          </cell>
          <cell r="L96">
            <v>2</v>
          </cell>
          <cell r="M96">
            <v>2</v>
          </cell>
          <cell r="N96">
            <v>6</v>
          </cell>
          <cell r="O96">
            <v>2</v>
          </cell>
          <cell r="P96">
            <v>4</v>
          </cell>
          <cell r="Q96">
            <v>3</v>
          </cell>
          <cell r="R96">
            <v>2</v>
          </cell>
          <cell r="S96">
            <v>47</v>
          </cell>
        </row>
        <row r="97">
          <cell r="G97" t="str">
            <v>105501-P.S.R. ARBOLEDA GRANDE</v>
          </cell>
          <cell r="H97">
            <v>10</v>
          </cell>
          <cell r="I97">
            <v>8</v>
          </cell>
          <cell r="J97">
            <v>1</v>
          </cell>
          <cell r="K97">
            <v>9</v>
          </cell>
          <cell r="L97">
            <v>9</v>
          </cell>
          <cell r="M97">
            <v>12</v>
          </cell>
          <cell r="N97">
            <v>7</v>
          </cell>
          <cell r="O97">
            <v>13</v>
          </cell>
          <cell r="P97">
            <v>8</v>
          </cell>
          <cell r="Q97">
            <v>0</v>
          </cell>
          <cell r="R97">
            <v>17</v>
          </cell>
          <cell r="S97">
            <v>94</v>
          </cell>
        </row>
        <row r="98">
          <cell r="G98" t="str">
            <v>04301-OVALLE</v>
          </cell>
          <cell r="H98">
            <v>335</v>
          </cell>
          <cell r="I98">
            <v>391</v>
          </cell>
          <cell r="J98">
            <v>650</v>
          </cell>
          <cell r="K98">
            <v>462</v>
          </cell>
          <cell r="L98">
            <v>533</v>
          </cell>
          <cell r="M98">
            <v>520</v>
          </cell>
          <cell r="N98">
            <v>514</v>
          </cell>
          <cell r="O98">
            <v>515</v>
          </cell>
          <cell r="P98">
            <v>346</v>
          </cell>
          <cell r="Q98">
            <v>328</v>
          </cell>
          <cell r="R98">
            <v>456</v>
          </cell>
          <cell r="S98">
            <v>5050</v>
          </cell>
        </row>
        <row r="99">
          <cell r="G99" t="str">
            <v>105315-CES. RURAL C. DE TAMAYA</v>
          </cell>
          <cell r="H99">
            <v>22</v>
          </cell>
          <cell r="I99">
            <v>14</v>
          </cell>
          <cell r="J99">
            <v>39</v>
          </cell>
          <cell r="K99">
            <v>26</v>
          </cell>
          <cell r="L99">
            <v>22</v>
          </cell>
          <cell r="M99">
            <v>13</v>
          </cell>
          <cell r="N99">
            <v>26</v>
          </cell>
          <cell r="O99">
            <v>33</v>
          </cell>
          <cell r="P99">
            <v>19</v>
          </cell>
          <cell r="Q99">
            <v>19</v>
          </cell>
          <cell r="R99">
            <v>6</v>
          </cell>
          <cell r="S99">
            <v>239</v>
          </cell>
        </row>
        <row r="100">
          <cell r="G100" t="str">
            <v>105317-CES. JORGE JORDAN D.</v>
          </cell>
          <cell r="H100">
            <v>65</v>
          </cell>
          <cell r="I100">
            <v>148</v>
          </cell>
          <cell r="J100">
            <v>193</v>
          </cell>
          <cell r="K100">
            <v>97</v>
          </cell>
          <cell r="L100">
            <v>108</v>
          </cell>
          <cell r="M100">
            <v>93</v>
          </cell>
          <cell r="N100">
            <v>92</v>
          </cell>
          <cell r="O100">
            <v>94</v>
          </cell>
          <cell r="P100">
            <v>62</v>
          </cell>
          <cell r="Q100">
            <v>74</v>
          </cell>
          <cell r="R100">
            <v>82</v>
          </cell>
          <cell r="S100">
            <v>1108</v>
          </cell>
        </row>
        <row r="101">
          <cell r="G101" t="str">
            <v>105322-CES. MARCOS MACUADA</v>
          </cell>
          <cell r="H101">
            <v>150</v>
          </cell>
          <cell r="I101">
            <v>89</v>
          </cell>
          <cell r="J101">
            <v>262</v>
          </cell>
          <cell r="K101">
            <v>213</v>
          </cell>
          <cell r="L101">
            <v>273</v>
          </cell>
          <cell r="M101">
            <v>240</v>
          </cell>
          <cell r="N101">
            <v>252</v>
          </cell>
          <cell r="O101">
            <v>251</v>
          </cell>
          <cell r="P101">
            <v>142</v>
          </cell>
          <cell r="Q101">
            <v>111</v>
          </cell>
          <cell r="R101">
            <v>178</v>
          </cell>
          <cell r="S101">
            <v>2161</v>
          </cell>
        </row>
        <row r="102">
          <cell r="G102" t="str">
            <v>105324-CES. SOTAQUI</v>
          </cell>
          <cell r="H102">
            <v>18</v>
          </cell>
          <cell r="I102">
            <v>34</v>
          </cell>
          <cell r="J102">
            <v>35</v>
          </cell>
          <cell r="K102">
            <v>18</v>
          </cell>
          <cell r="L102">
            <v>27</v>
          </cell>
          <cell r="M102">
            <v>29</v>
          </cell>
          <cell r="N102">
            <v>9</v>
          </cell>
          <cell r="O102">
            <v>23</v>
          </cell>
          <cell r="P102">
            <v>34</v>
          </cell>
          <cell r="Q102">
            <v>25</v>
          </cell>
          <cell r="R102">
            <v>57</v>
          </cell>
          <cell r="S102">
            <v>309</v>
          </cell>
        </row>
        <row r="103">
          <cell r="G103" t="str">
            <v>105415-P.S.R. BARRAZA</v>
          </cell>
          <cell r="H103">
            <v>15</v>
          </cell>
          <cell r="I103">
            <v>16</v>
          </cell>
          <cell r="J103">
            <v>14</v>
          </cell>
          <cell r="K103">
            <v>10</v>
          </cell>
          <cell r="L103">
            <v>11</v>
          </cell>
          <cell r="M103">
            <v>16</v>
          </cell>
          <cell r="N103">
            <v>7</v>
          </cell>
          <cell r="O103">
            <v>13</v>
          </cell>
          <cell r="P103">
            <v>19</v>
          </cell>
          <cell r="Q103">
            <v>11</v>
          </cell>
          <cell r="R103">
            <v>16</v>
          </cell>
          <cell r="S103">
            <v>148</v>
          </cell>
        </row>
        <row r="104">
          <cell r="G104" t="str">
            <v>105416-P.S.R. CAMARICO                  </v>
          </cell>
          <cell r="I104">
            <v>7</v>
          </cell>
          <cell r="J104">
            <v>16</v>
          </cell>
          <cell r="K104">
            <v>5</v>
          </cell>
          <cell r="L104">
            <v>10</v>
          </cell>
          <cell r="M104">
            <v>11</v>
          </cell>
          <cell r="N104">
            <v>4</v>
          </cell>
          <cell r="O104">
            <v>10</v>
          </cell>
          <cell r="P104">
            <v>2</v>
          </cell>
          <cell r="Q104">
            <v>2</v>
          </cell>
          <cell r="S104">
            <v>67</v>
          </cell>
        </row>
        <row r="105">
          <cell r="G105" t="str">
            <v>105417-P.S.R. ALCONES BAJOS</v>
          </cell>
          <cell r="I105">
            <v>3</v>
          </cell>
          <cell r="J105">
            <v>2</v>
          </cell>
          <cell r="K105">
            <v>6</v>
          </cell>
          <cell r="L105">
            <v>12</v>
          </cell>
          <cell r="M105">
            <v>9</v>
          </cell>
          <cell r="N105">
            <v>4</v>
          </cell>
          <cell r="O105">
            <v>0</v>
          </cell>
          <cell r="P105">
            <v>7</v>
          </cell>
          <cell r="S105">
            <v>43</v>
          </cell>
        </row>
        <row r="106">
          <cell r="G106" t="str">
            <v>105419-P.S.R. LAS SOSSAS</v>
          </cell>
          <cell r="H106">
            <v>6</v>
          </cell>
          <cell r="I106">
            <v>4</v>
          </cell>
          <cell r="J106">
            <v>4</v>
          </cell>
          <cell r="K106">
            <v>9</v>
          </cell>
          <cell r="L106">
            <v>3</v>
          </cell>
          <cell r="M106">
            <v>1</v>
          </cell>
          <cell r="N106">
            <v>8</v>
          </cell>
          <cell r="O106">
            <v>2</v>
          </cell>
          <cell r="P106">
            <v>3</v>
          </cell>
          <cell r="Q106">
            <v>1</v>
          </cell>
          <cell r="R106">
            <v>0</v>
          </cell>
          <cell r="S106">
            <v>41</v>
          </cell>
        </row>
        <row r="107">
          <cell r="G107" t="str">
            <v>105420-P.S.R. LIMARI</v>
          </cell>
          <cell r="I107">
            <v>4</v>
          </cell>
          <cell r="J107">
            <v>6</v>
          </cell>
          <cell r="K107">
            <v>7</v>
          </cell>
          <cell r="L107">
            <v>10</v>
          </cell>
          <cell r="M107">
            <v>23</v>
          </cell>
          <cell r="N107">
            <v>5</v>
          </cell>
          <cell r="O107">
            <v>10</v>
          </cell>
          <cell r="P107">
            <v>3</v>
          </cell>
          <cell r="Q107">
            <v>0</v>
          </cell>
          <cell r="R107">
            <v>0</v>
          </cell>
          <cell r="S107">
            <v>68</v>
          </cell>
        </row>
        <row r="108">
          <cell r="G108" t="str">
            <v>105422-P.S.R. HORNILLOS</v>
          </cell>
          <cell r="J108">
            <v>2</v>
          </cell>
          <cell r="K108">
            <v>4</v>
          </cell>
          <cell r="L108">
            <v>3</v>
          </cell>
          <cell r="M108">
            <v>7</v>
          </cell>
          <cell r="O108">
            <v>2</v>
          </cell>
          <cell r="P108">
            <v>3</v>
          </cell>
          <cell r="Q108">
            <v>5</v>
          </cell>
          <cell r="S108">
            <v>26</v>
          </cell>
        </row>
        <row r="109">
          <cell r="G109" t="str">
            <v>105437-P.S.R. CHALINGA</v>
          </cell>
          <cell r="I109">
            <v>6</v>
          </cell>
          <cell r="J109">
            <v>0</v>
          </cell>
          <cell r="K109">
            <v>2</v>
          </cell>
          <cell r="L109">
            <v>8</v>
          </cell>
          <cell r="M109">
            <v>19</v>
          </cell>
          <cell r="O109">
            <v>3</v>
          </cell>
          <cell r="P109">
            <v>2</v>
          </cell>
          <cell r="Q109">
            <v>3</v>
          </cell>
          <cell r="R109">
            <v>2</v>
          </cell>
          <cell r="S109">
            <v>45</v>
          </cell>
        </row>
        <row r="110">
          <cell r="G110" t="str">
            <v>105439-P.S.R. CERRO BLANCO</v>
          </cell>
          <cell r="H110">
            <v>0</v>
          </cell>
          <cell r="I110">
            <v>2</v>
          </cell>
          <cell r="J110">
            <v>0</v>
          </cell>
          <cell r="K110">
            <v>2</v>
          </cell>
          <cell r="L110">
            <v>5</v>
          </cell>
          <cell r="M110">
            <v>7</v>
          </cell>
          <cell r="N110">
            <v>12</v>
          </cell>
          <cell r="O110">
            <v>5</v>
          </cell>
          <cell r="P110">
            <v>0</v>
          </cell>
          <cell r="Q110">
            <v>5</v>
          </cell>
          <cell r="S110">
            <v>38</v>
          </cell>
        </row>
        <row r="111">
          <cell r="G111" t="str">
            <v>105507-P.S.R. HUAMALATA</v>
          </cell>
          <cell r="H111">
            <v>5</v>
          </cell>
          <cell r="I111">
            <v>12</v>
          </cell>
          <cell r="J111">
            <v>3</v>
          </cell>
          <cell r="K111">
            <v>2</v>
          </cell>
          <cell r="L111">
            <v>4</v>
          </cell>
          <cell r="M111">
            <v>6</v>
          </cell>
          <cell r="N111">
            <v>11</v>
          </cell>
          <cell r="O111">
            <v>8</v>
          </cell>
          <cell r="P111">
            <v>13</v>
          </cell>
          <cell r="Q111">
            <v>3</v>
          </cell>
          <cell r="R111">
            <v>10</v>
          </cell>
          <cell r="S111">
            <v>77</v>
          </cell>
        </row>
        <row r="112">
          <cell r="G112" t="str">
            <v>105510-P.S.R. RECOLETA</v>
          </cell>
          <cell r="H112">
            <v>0</v>
          </cell>
          <cell r="I112">
            <v>6</v>
          </cell>
          <cell r="J112">
            <v>4</v>
          </cell>
          <cell r="K112">
            <v>9</v>
          </cell>
          <cell r="L112">
            <v>11</v>
          </cell>
          <cell r="M112">
            <v>14</v>
          </cell>
          <cell r="N112">
            <v>9</v>
          </cell>
          <cell r="O112">
            <v>4</v>
          </cell>
          <cell r="P112">
            <v>5</v>
          </cell>
          <cell r="Q112">
            <v>2</v>
          </cell>
          <cell r="R112">
            <v>2</v>
          </cell>
          <cell r="S112">
            <v>66</v>
          </cell>
        </row>
        <row r="113">
          <cell r="G113" t="str">
            <v>105722-CECOF SAN JOSE DE LA DEHESA</v>
          </cell>
          <cell r="H113">
            <v>44</v>
          </cell>
          <cell r="I113">
            <v>20</v>
          </cell>
          <cell r="J113">
            <v>31</v>
          </cell>
          <cell r="K113">
            <v>14</v>
          </cell>
          <cell r="L113">
            <v>15</v>
          </cell>
          <cell r="M113">
            <v>7</v>
          </cell>
          <cell r="N113">
            <v>9</v>
          </cell>
          <cell r="O113">
            <v>5</v>
          </cell>
          <cell r="P113">
            <v>0</v>
          </cell>
          <cell r="Q113">
            <v>12</v>
          </cell>
          <cell r="R113">
            <v>43</v>
          </cell>
          <cell r="S113">
            <v>200</v>
          </cell>
        </row>
        <row r="114">
          <cell r="G114" t="str">
            <v>105723-CECOF LIMARI</v>
          </cell>
          <cell r="H114">
            <v>10</v>
          </cell>
          <cell r="I114">
            <v>26</v>
          </cell>
          <cell r="J114">
            <v>39</v>
          </cell>
          <cell r="K114">
            <v>38</v>
          </cell>
          <cell r="L114">
            <v>11</v>
          </cell>
          <cell r="M114">
            <v>25</v>
          </cell>
          <cell r="N114">
            <v>66</v>
          </cell>
          <cell r="O114">
            <v>52</v>
          </cell>
          <cell r="P114">
            <v>32</v>
          </cell>
          <cell r="Q114">
            <v>47</v>
          </cell>
          <cell r="R114">
            <v>60</v>
          </cell>
          <cell r="S114">
            <v>406</v>
          </cell>
        </row>
        <row r="115">
          <cell r="G115" t="str">
            <v>200258-CECOF LOS COPIHUES</v>
          </cell>
          <cell r="Q115">
            <v>8</v>
          </cell>
          <cell r="R115">
            <v>0</v>
          </cell>
          <cell r="S115">
            <v>8</v>
          </cell>
        </row>
        <row r="116">
          <cell r="G116" t="str">
            <v>04302-COMBARBALÁ</v>
          </cell>
          <cell r="H116">
            <v>125</v>
          </cell>
          <cell r="I116">
            <v>125</v>
          </cell>
          <cell r="J116">
            <v>65</v>
          </cell>
          <cell r="K116">
            <v>84</v>
          </cell>
          <cell r="L116">
            <v>84</v>
          </cell>
          <cell r="M116">
            <v>69</v>
          </cell>
          <cell r="N116">
            <v>104</v>
          </cell>
          <cell r="O116">
            <v>67</v>
          </cell>
          <cell r="P116">
            <v>111</v>
          </cell>
          <cell r="Q116">
            <v>225</v>
          </cell>
          <cell r="R116">
            <v>190</v>
          </cell>
          <cell r="S116">
            <v>1249</v>
          </cell>
        </row>
        <row r="117">
          <cell r="G117" t="str">
            <v>105105-HOSPITAL COMBARBALA</v>
          </cell>
          <cell r="H117">
            <v>36</v>
          </cell>
          <cell r="I117">
            <v>10</v>
          </cell>
          <cell r="J117">
            <v>7</v>
          </cell>
          <cell r="K117">
            <v>13</v>
          </cell>
          <cell r="L117">
            <v>7</v>
          </cell>
          <cell r="M117">
            <v>18</v>
          </cell>
          <cell r="N117">
            <v>18</v>
          </cell>
          <cell r="O117">
            <v>3</v>
          </cell>
          <cell r="P117">
            <v>50</v>
          </cell>
          <cell r="Q117">
            <v>148</v>
          </cell>
          <cell r="R117">
            <v>156</v>
          </cell>
          <cell r="S117">
            <v>466</v>
          </cell>
        </row>
        <row r="118">
          <cell r="G118" t="str">
            <v>105433-P.S.R. SAN LORENZO</v>
          </cell>
          <cell r="I118">
            <v>3</v>
          </cell>
          <cell r="J118">
            <v>3</v>
          </cell>
          <cell r="L118">
            <v>4</v>
          </cell>
          <cell r="M118">
            <v>1</v>
          </cell>
          <cell r="N118">
            <v>7</v>
          </cell>
          <cell r="O118">
            <v>4</v>
          </cell>
          <cell r="P118">
            <v>1</v>
          </cell>
          <cell r="Q118">
            <v>0</v>
          </cell>
          <cell r="R118">
            <v>4</v>
          </cell>
          <cell r="S118">
            <v>27</v>
          </cell>
        </row>
        <row r="119">
          <cell r="G119" t="str">
            <v>105434-P.S.R. SAN MARCOS</v>
          </cell>
          <cell r="H119">
            <v>1</v>
          </cell>
          <cell r="I119">
            <v>11</v>
          </cell>
          <cell r="J119">
            <v>6</v>
          </cell>
          <cell r="K119">
            <v>8</v>
          </cell>
          <cell r="L119">
            <v>18</v>
          </cell>
          <cell r="M119">
            <v>7</v>
          </cell>
          <cell r="N119">
            <v>5</v>
          </cell>
          <cell r="O119">
            <v>0</v>
          </cell>
          <cell r="P119">
            <v>3</v>
          </cell>
          <cell r="Q119">
            <v>9</v>
          </cell>
          <cell r="R119">
            <v>4</v>
          </cell>
          <cell r="S119">
            <v>72</v>
          </cell>
        </row>
        <row r="120">
          <cell r="G120" t="str">
            <v>105441-P.S.R. MANQUEHUA</v>
          </cell>
          <cell r="H120">
            <v>15</v>
          </cell>
          <cell r="I120">
            <v>15</v>
          </cell>
          <cell r="J120">
            <v>2</v>
          </cell>
          <cell r="K120">
            <v>17</v>
          </cell>
          <cell r="L120">
            <v>13</v>
          </cell>
          <cell r="M120">
            <v>4</v>
          </cell>
          <cell r="N120">
            <v>9</v>
          </cell>
          <cell r="O120">
            <v>10</v>
          </cell>
          <cell r="P120">
            <v>17</v>
          </cell>
          <cell r="Q120">
            <v>10</v>
          </cell>
          <cell r="R120">
            <v>7</v>
          </cell>
          <cell r="S120">
            <v>119</v>
          </cell>
        </row>
        <row r="121">
          <cell r="G121" t="str">
            <v>105459-P.S.R. BARRANCAS                </v>
          </cell>
          <cell r="H121">
            <v>6</v>
          </cell>
          <cell r="I121">
            <v>16</v>
          </cell>
          <cell r="J121">
            <v>15</v>
          </cell>
          <cell r="K121">
            <v>9</v>
          </cell>
          <cell r="L121">
            <v>11</v>
          </cell>
          <cell r="M121">
            <v>4</v>
          </cell>
          <cell r="N121">
            <v>25</v>
          </cell>
          <cell r="O121">
            <v>7</v>
          </cell>
          <cell r="P121">
            <v>4</v>
          </cell>
          <cell r="Q121">
            <v>4</v>
          </cell>
          <cell r="R121">
            <v>8</v>
          </cell>
          <cell r="S121">
            <v>109</v>
          </cell>
        </row>
        <row r="122">
          <cell r="G122" t="str">
            <v>105460-P.S.R. COGOTI 18</v>
          </cell>
          <cell r="H122">
            <v>6</v>
          </cell>
          <cell r="I122">
            <v>10</v>
          </cell>
          <cell r="J122">
            <v>2</v>
          </cell>
          <cell r="K122">
            <v>4</v>
          </cell>
          <cell r="L122">
            <v>4</v>
          </cell>
          <cell r="M122">
            <v>2</v>
          </cell>
          <cell r="N122">
            <v>2</v>
          </cell>
          <cell r="O122">
            <v>10</v>
          </cell>
          <cell r="P122">
            <v>3</v>
          </cell>
          <cell r="Q122">
            <v>3</v>
          </cell>
          <cell r="R122">
            <v>3</v>
          </cell>
          <cell r="S122">
            <v>49</v>
          </cell>
        </row>
        <row r="123">
          <cell r="G123" t="str">
            <v>105461-P.S.R. EL HUACHO</v>
          </cell>
          <cell r="H123">
            <v>4</v>
          </cell>
          <cell r="I123">
            <v>8</v>
          </cell>
          <cell r="K123">
            <v>7</v>
          </cell>
          <cell r="L123">
            <v>0</v>
          </cell>
          <cell r="M123">
            <v>1</v>
          </cell>
          <cell r="N123">
            <v>7</v>
          </cell>
          <cell r="O123">
            <v>2</v>
          </cell>
          <cell r="Q123">
            <v>8</v>
          </cell>
          <cell r="S123">
            <v>37</v>
          </cell>
        </row>
        <row r="124">
          <cell r="G124" t="str">
            <v>105462-P.S.R. EL SAUCE</v>
          </cell>
          <cell r="H124">
            <v>11</v>
          </cell>
          <cell r="I124">
            <v>14</v>
          </cell>
          <cell r="J124">
            <v>11</v>
          </cell>
          <cell r="K124">
            <v>0</v>
          </cell>
          <cell r="L124">
            <v>5</v>
          </cell>
          <cell r="M124">
            <v>9</v>
          </cell>
          <cell r="N124">
            <v>8</v>
          </cell>
          <cell r="O124">
            <v>9</v>
          </cell>
          <cell r="P124">
            <v>10</v>
          </cell>
          <cell r="Q124">
            <v>9</v>
          </cell>
          <cell r="R124">
            <v>1</v>
          </cell>
          <cell r="S124">
            <v>87</v>
          </cell>
        </row>
        <row r="125">
          <cell r="G125" t="str">
            <v>105463-P.S.R. QUILITAPIA</v>
          </cell>
          <cell r="H125">
            <v>16</v>
          </cell>
          <cell r="I125">
            <v>5</v>
          </cell>
          <cell r="J125">
            <v>5</v>
          </cell>
          <cell r="K125">
            <v>1</v>
          </cell>
          <cell r="L125">
            <v>6</v>
          </cell>
          <cell r="M125">
            <v>9</v>
          </cell>
          <cell r="N125">
            <v>2</v>
          </cell>
          <cell r="O125">
            <v>6</v>
          </cell>
          <cell r="P125">
            <v>8</v>
          </cell>
          <cell r="Q125">
            <v>5</v>
          </cell>
          <cell r="R125">
            <v>4</v>
          </cell>
          <cell r="S125">
            <v>67</v>
          </cell>
        </row>
        <row r="126">
          <cell r="G126" t="str">
            <v>105464-P.S.R. LA LIGUA</v>
          </cell>
          <cell r="H126">
            <v>6</v>
          </cell>
          <cell r="I126">
            <v>15</v>
          </cell>
          <cell r="J126">
            <v>6</v>
          </cell>
          <cell r="K126">
            <v>6</v>
          </cell>
          <cell r="L126">
            <v>2</v>
          </cell>
          <cell r="M126">
            <v>11</v>
          </cell>
          <cell r="N126">
            <v>9</v>
          </cell>
          <cell r="O126">
            <v>3</v>
          </cell>
          <cell r="P126">
            <v>4</v>
          </cell>
          <cell r="Q126">
            <v>9</v>
          </cell>
          <cell r="R126">
            <v>2</v>
          </cell>
          <cell r="S126">
            <v>73</v>
          </cell>
        </row>
        <row r="127">
          <cell r="G127" t="str">
            <v>105465-P.S.R. RAMADILLA</v>
          </cell>
          <cell r="H127">
            <v>7</v>
          </cell>
          <cell r="I127">
            <v>7</v>
          </cell>
          <cell r="J127">
            <v>5</v>
          </cell>
          <cell r="K127">
            <v>4</v>
          </cell>
          <cell r="L127">
            <v>5</v>
          </cell>
          <cell r="M127">
            <v>3</v>
          </cell>
          <cell r="N127">
            <v>8</v>
          </cell>
          <cell r="O127">
            <v>3</v>
          </cell>
          <cell r="P127">
            <v>6</v>
          </cell>
          <cell r="Q127">
            <v>6</v>
          </cell>
          <cell r="R127">
            <v>0</v>
          </cell>
          <cell r="S127">
            <v>54</v>
          </cell>
        </row>
        <row r="128">
          <cell r="G128" t="str">
            <v>105466-P.S.R. VALLE HERMOSO</v>
          </cell>
          <cell r="H128">
            <v>9</v>
          </cell>
          <cell r="I128">
            <v>5</v>
          </cell>
          <cell r="K128">
            <v>11</v>
          </cell>
          <cell r="L128">
            <v>8</v>
          </cell>
          <cell r="N128">
            <v>1</v>
          </cell>
          <cell r="O128">
            <v>6</v>
          </cell>
          <cell r="P128">
            <v>3</v>
          </cell>
          <cell r="Q128">
            <v>11</v>
          </cell>
          <cell r="R128">
            <v>1</v>
          </cell>
          <cell r="S128">
            <v>55</v>
          </cell>
        </row>
        <row r="129">
          <cell r="G129" t="str">
            <v>105490-P.S.R. EL DURAZNO</v>
          </cell>
          <cell r="H129">
            <v>8</v>
          </cell>
          <cell r="I129">
            <v>6</v>
          </cell>
          <cell r="J129">
            <v>3</v>
          </cell>
          <cell r="K129">
            <v>4</v>
          </cell>
          <cell r="L129">
            <v>1</v>
          </cell>
          <cell r="M129">
            <v>0</v>
          </cell>
          <cell r="N129">
            <v>3</v>
          </cell>
          <cell r="O129">
            <v>4</v>
          </cell>
          <cell r="P129">
            <v>2</v>
          </cell>
          <cell r="Q129">
            <v>3</v>
          </cell>
          <cell r="S129">
            <v>34</v>
          </cell>
        </row>
        <row r="130">
          <cell r="G130" t="str">
            <v>04304-MONTE PATRIA</v>
          </cell>
          <cell r="H130">
            <v>113</v>
          </cell>
          <cell r="I130">
            <v>224</v>
          </cell>
          <cell r="J130">
            <v>210</v>
          </cell>
          <cell r="K130">
            <v>159</v>
          </cell>
          <cell r="L130">
            <v>203</v>
          </cell>
          <cell r="M130">
            <v>244</v>
          </cell>
          <cell r="N130">
            <v>152</v>
          </cell>
          <cell r="O130">
            <v>142</v>
          </cell>
          <cell r="P130">
            <v>193</v>
          </cell>
          <cell r="Q130">
            <v>126</v>
          </cell>
          <cell r="R130">
            <v>57</v>
          </cell>
          <cell r="S130">
            <v>1823</v>
          </cell>
        </row>
        <row r="131">
          <cell r="G131" t="str">
            <v>105307-CES. RURAL MONTE PATRIA</v>
          </cell>
          <cell r="H131">
            <v>37</v>
          </cell>
          <cell r="I131">
            <v>61</v>
          </cell>
          <cell r="J131">
            <v>17</v>
          </cell>
          <cell r="K131">
            <v>26</v>
          </cell>
          <cell r="L131">
            <v>29</v>
          </cell>
          <cell r="M131">
            <v>134</v>
          </cell>
          <cell r="N131">
            <v>20</v>
          </cell>
          <cell r="O131">
            <v>32</v>
          </cell>
          <cell r="P131">
            <v>48</v>
          </cell>
          <cell r="Q131">
            <v>32</v>
          </cell>
          <cell r="R131">
            <v>16</v>
          </cell>
          <cell r="S131">
            <v>452</v>
          </cell>
        </row>
        <row r="132">
          <cell r="G132" t="str">
            <v>105311-CES. RURAL CHAÑARAL ALTO</v>
          </cell>
          <cell r="H132">
            <v>16</v>
          </cell>
          <cell r="I132">
            <v>25</v>
          </cell>
          <cell r="J132">
            <v>32</v>
          </cell>
          <cell r="K132">
            <v>25</v>
          </cell>
          <cell r="L132">
            <v>14</v>
          </cell>
          <cell r="M132">
            <v>15</v>
          </cell>
          <cell r="N132">
            <v>15</v>
          </cell>
          <cell r="O132">
            <v>19</v>
          </cell>
          <cell r="P132">
            <v>28</v>
          </cell>
          <cell r="Q132">
            <v>41</v>
          </cell>
          <cell r="R132">
            <v>17</v>
          </cell>
          <cell r="S132">
            <v>247</v>
          </cell>
        </row>
        <row r="133">
          <cell r="G133" t="str">
            <v>105312-CES. RURAL CAREN</v>
          </cell>
          <cell r="H133">
            <v>5</v>
          </cell>
          <cell r="I133">
            <v>39</v>
          </cell>
          <cell r="J133">
            <v>20</v>
          </cell>
          <cell r="K133">
            <v>21</v>
          </cell>
          <cell r="L133">
            <v>18</v>
          </cell>
          <cell r="M133">
            <v>13</v>
          </cell>
          <cell r="N133">
            <v>34</v>
          </cell>
          <cell r="O133">
            <v>1</v>
          </cell>
          <cell r="P133">
            <v>0</v>
          </cell>
          <cell r="Q133">
            <v>1</v>
          </cell>
          <cell r="R133">
            <v>1</v>
          </cell>
          <cell r="S133">
            <v>153</v>
          </cell>
        </row>
        <row r="134">
          <cell r="G134" t="str">
            <v>105318-CES. RURAL EL PALQUI</v>
          </cell>
          <cell r="H134">
            <v>35</v>
          </cell>
          <cell r="I134">
            <v>50</v>
          </cell>
          <cell r="J134">
            <v>54</v>
          </cell>
          <cell r="K134">
            <v>24</v>
          </cell>
          <cell r="L134">
            <v>57</v>
          </cell>
          <cell r="M134">
            <v>29</v>
          </cell>
          <cell r="N134">
            <v>37</v>
          </cell>
          <cell r="O134">
            <v>34</v>
          </cell>
          <cell r="P134">
            <v>19</v>
          </cell>
          <cell r="Q134">
            <v>23</v>
          </cell>
          <cell r="R134">
            <v>14</v>
          </cell>
          <cell r="S134">
            <v>376</v>
          </cell>
        </row>
        <row r="135">
          <cell r="G135" t="str">
            <v>105425-P.S.R. CHILECITO</v>
          </cell>
          <cell r="H135">
            <v>8</v>
          </cell>
          <cell r="I135">
            <v>5</v>
          </cell>
          <cell r="J135">
            <v>31</v>
          </cell>
          <cell r="K135">
            <v>0</v>
          </cell>
          <cell r="L135">
            <v>8</v>
          </cell>
          <cell r="M135">
            <v>0</v>
          </cell>
          <cell r="N135">
            <v>2</v>
          </cell>
          <cell r="O135">
            <v>8</v>
          </cell>
          <cell r="P135">
            <v>16</v>
          </cell>
          <cell r="Q135">
            <v>0</v>
          </cell>
          <cell r="R135">
            <v>1</v>
          </cell>
          <cell r="S135">
            <v>79</v>
          </cell>
        </row>
        <row r="136">
          <cell r="G136" t="str">
            <v>105427-P.S.R. HACIENDA VALDIVIA</v>
          </cell>
          <cell r="H136">
            <v>0</v>
          </cell>
          <cell r="I136">
            <v>2</v>
          </cell>
          <cell r="J136">
            <v>3</v>
          </cell>
          <cell r="K136">
            <v>4</v>
          </cell>
          <cell r="L136">
            <v>15</v>
          </cell>
          <cell r="M136">
            <v>7</v>
          </cell>
          <cell r="N136">
            <v>4</v>
          </cell>
          <cell r="O136">
            <v>4</v>
          </cell>
          <cell r="P136">
            <v>19</v>
          </cell>
          <cell r="Q136">
            <v>13</v>
          </cell>
          <cell r="R136">
            <v>1</v>
          </cell>
          <cell r="S136">
            <v>72</v>
          </cell>
        </row>
        <row r="137">
          <cell r="G137" t="str">
            <v>105428-P.S.R. HUATULAME</v>
          </cell>
          <cell r="I137">
            <v>11</v>
          </cell>
          <cell r="J137">
            <v>19</v>
          </cell>
          <cell r="K137">
            <v>23</v>
          </cell>
          <cell r="L137">
            <v>0</v>
          </cell>
          <cell r="M137">
            <v>6</v>
          </cell>
          <cell r="N137">
            <v>0</v>
          </cell>
          <cell r="P137">
            <v>21</v>
          </cell>
          <cell r="Q137">
            <v>2</v>
          </cell>
          <cell r="R137">
            <v>0</v>
          </cell>
          <cell r="S137">
            <v>82</v>
          </cell>
        </row>
        <row r="138">
          <cell r="G138" t="str">
            <v>105430-P.S.R. MIALQUI</v>
          </cell>
          <cell r="H138">
            <v>1</v>
          </cell>
          <cell r="I138">
            <v>2</v>
          </cell>
          <cell r="J138">
            <v>0</v>
          </cell>
          <cell r="L138">
            <v>3</v>
          </cell>
          <cell r="M138">
            <v>3</v>
          </cell>
          <cell r="N138">
            <v>0</v>
          </cell>
          <cell r="O138">
            <v>3</v>
          </cell>
          <cell r="P138">
            <v>2</v>
          </cell>
          <cell r="Q138">
            <v>0</v>
          </cell>
          <cell r="S138">
            <v>14</v>
          </cell>
        </row>
        <row r="139">
          <cell r="G139" t="str">
            <v>105431-P.S.R. PEDREGAL</v>
          </cell>
          <cell r="H139">
            <v>3</v>
          </cell>
          <cell r="I139">
            <v>7</v>
          </cell>
          <cell r="J139">
            <v>16</v>
          </cell>
          <cell r="K139">
            <v>10</v>
          </cell>
          <cell r="L139">
            <v>9</v>
          </cell>
          <cell r="M139">
            <v>12</v>
          </cell>
          <cell r="N139">
            <v>5</v>
          </cell>
          <cell r="O139">
            <v>8</v>
          </cell>
          <cell r="P139">
            <v>18</v>
          </cell>
          <cell r="Q139">
            <v>0</v>
          </cell>
          <cell r="R139">
            <v>0</v>
          </cell>
          <cell r="S139">
            <v>88</v>
          </cell>
        </row>
        <row r="140">
          <cell r="G140" t="str">
            <v>105432-P.S.R. RAPEL</v>
          </cell>
          <cell r="H140">
            <v>4</v>
          </cell>
          <cell r="I140">
            <v>18</v>
          </cell>
          <cell r="J140">
            <v>9</v>
          </cell>
          <cell r="K140">
            <v>15</v>
          </cell>
          <cell r="L140">
            <v>27</v>
          </cell>
          <cell r="M140">
            <v>9</v>
          </cell>
          <cell r="N140">
            <v>15</v>
          </cell>
          <cell r="O140">
            <v>19</v>
          </cell>
          <cell r="P140">
            <v>5</v>
          </cell>
          <cell r="Q140">
            <v>14</v>
          </cell>
          <cell r="R140">
            <v>3</v>
          </cell>
          <cell r="S140">
            <v>138</v>
          </cell>
        </row>
        <row r="141">
          <cell r="G141" t="str">
            <v>105435-P.S.R. TULAHUEN</v>
          </cell>
          <cell r="I141">
            <v>2</v>
          </cell>
          <cell r="J141">
            <v>5</v>
          </cell>
          <cell r="K141">
            <v>3</v>
          </cell>
          <cell r="L141">
            <v>16</v>
          </cell>
          <cell r="M141">
            <v>10</v>
          </cell>
          <cell r="N141">
            <v>7</v>
          </cell>
          <cell r="O141">
            <v>2</v>
          </cell>
          <cell r="P141">
            <v>12</v>
          </cell>
          <cell r="Q141">
            <v>0</v>
          </cell>
          <cell r="R141">
            <v>4</v>
          </cell>
          <cell r="S141">
            <v>61</v>
          </cell>
        </row>
        <row r="142">
          <cell r="G142" t="str">
            <v>105436-P.S.R. EL MAITEN</v>
          </cell>
          <cell r="H142">
            <v>4</v>
          </cell>
          <cell r="I142">
            <v>2</v>
          </cell>
          <cell r="J142">
            <v>4</v>
          </cell>
          <cell r="K142">
            <v>1</v>
          </cell>
          <cell r="L142">
            <v>6</v>
          </cell>
          <cell r="M142">
            <v>6</v>
          </cell>
          <cell r="N142">
            <v>13</v>
          </cell>
          <cell r="O142">
            <v>12</v>
          </cell>
          <cell r="P142">
            <v>5</v>
          </cell>
          <cell r="Q142">
            <v>0</v>
          </cell>
          <cell r="R142">
            <v>0</v>
          </cell>
          <cell r="S142">
            <v>53</v>
          </cell>
        </row>
        <row r="143">
          <cell r="G143" t="str">
            <v>105489-P.S.R. RAMADAS DE TULAHUEN</v>
          </cell>
          <cell r="K143">
            <v>7</v>
          </cell>
          <cell r="L143">
            <v>1</v>
          </cell>
          <cell r="S143">
            <v>8</v>
          </cell>
        </row>
        <row r="144">
          <cell r="G144" t="str">
            <v>04304-PUNITAQUI</v>
          </cell>
          <cell r="H144">
            <v>15</v>
          </cell>
          <cell r="I144">
            <v>38</v>
          </cell>
          <cell r="J144">
            <v>52</v>
          </cell>
          <cell r="K144">
            <v>31</v>
          </cell>
          <cell r="L144">
            <v>55</v>
          </cell>
          <cell r="M144">
            <v>50</v>
          </cell>
          <cell r="N144">
            <v>43</v>
          </cell>
          <cell r="O144">
            <v>139</v>
          </cell>
          <cell r="P144">
            <v>62</v>
          </cell>
          <cell r="Q144">
            <v>26</v>
          </cell>
          <cell r="R144">
            <v>56</v>
          </cell>
          <cell r="S144">
            <v>567</v>
          </cell>
        </row>
        <row r="145">
          <cell r="G145" t="str">
            <v>105308-CES. RURAL PUNITAQUI</v>
          </cell>
          <cell r="H145">
            <v>14</v>
          </cell>
          <cell r="I145">
            <v>12</v>
          </cell>
          <cell r="J145">
            <v>44</v>
          </cell>
          <cell r="K145">
            <v>28</v>
          </cell>
          <cell r="L145">
            <v>39</v>
          </cell>
          <cell r="M145">
            <v>47</v>
          </cell>
          <cell r="N145">
            <v>43</v>
          </cell>
          <cell r="O145">
            <v>138</v>
          </cell>
          <cell r="P145">
            <v>50</v>
          </cell>
          <cell r="Q145">
            <v>26</v>
          </cell>
          <cell r="R145">
            <v>56</v>
          </cell>
          <cell r="S145">
            <v>497</v>
          </cell>
        </row>
        <row r="146">
          <cell r="G146" t="str">
            <v>105440-P.S.R. DIVISADERO</v>
          </cell>
          <cell r="H146">
            <v>1</v>
          </cell>
          <cell r="I146">
            <v>24</v>
          </cell>
          <cell r="J146">
            <v>7</v>
          </cell>
          <cell r="L146">
            <v>9</v>
          </cell>
          <cell r="M146">
            <v>1</v>
          </cell>
          <cell r="O146">
            <v>1</v>
          </cell>
          <cell r="P146">
            <v>9</v>
          </cell>
          <cell r="S146">
            <v>52</v>
          </cell>
        </row>
        <row r="147">
          <cell r="G147" t="str">
            <v>105442-P.S.R. SAN PEDRO DE QUILES</v>
          </cell>
          <cell r="M147">
            <v>1</v>
          </cell>
          <cell r="S147">
            <v>1</v>
          </cell>
        </row>
        <row r="148">
          <cell r="G148" t="str">
            <v>105508-P.S.R. EL PARRAL DE QUILES  </v>
          </cell>
          <cell r="I148">
            <v>2</v>
          </cell>
          <cell r="J148">
            <v>1</v>
          </cell>
          <cell r="K148">
            <v>3</v>
          </cell>
          <cell r="L148">
            <v>7</v>
          </cell>
          <cell r="M148">
            <v>1</v>
          </cell>
          <cell r="P148">
            <v>3</v>
          </cell>
          <cell r="S148">
            <v>17</v>
          </cell>
        </row>
        <row r="149">
          <cell r="G149" t="str">
            <v>04305-RIO HURTADO</v>
          </cell>
          <cell r="H149">
            <v>26</v>
          </cell>
          <cell r="I149">
            <v>12</v>
          </cell>
          <cell r="J149">
            <v>30</v>
          </cell>
          <cell r="K149">
            <v>33</v>
          </cell>
          <cell r="L149">
            <v>75</v>
          </cell>
          <cell r="M149">
            <v>25</v>
          </cell>
          <cell r="N149">
            <v>59</v>
          </cell>
          <cell r="O149">
            <v>40</v>
          </cell>
          <cell r="P149">
            <v>40</v>
          </cell>
          <cell r="Q149">
            <v>54</v>
          </cell>
          <cell r="R149">
            <v>58</v>
          </cell>
          <cell r="S149">
            <v>452</v>
          </cell>
        </row>
        <row r="150">
          <cell r="G150" t="str">
            <v>105310-CES. RURAL PICHASCA</v>
          </cell>
          <cell r="H150">
            <v>3</v>
          </cell>
          <cell r="J150">
            <v>0</v>
          </cell>
          <cell r="K150">
            <v>9</v>
          </cell>
          <cell r="L150">
            <v>23</v>
          </cell>
          <cell r="M150">
            <v>11</v>
          </cell>
          <cell r="N150">
            <v>19</v>
          </cell>
          <cell r="O150">
            <v>23</v>
          </cell>
          <cell r="P150">
            <v>20</v>
          </cell>
          <cell r="Q150">
            <v>23</v>
          </cell>
          <cell r="R150">
            <v>12</v>
          </cell>
          <cell r="S150">
            <v>143</v>
          </cell>
        </row>
        <row r="151">
          <cell r="G151" t="str">
            <v>105409-P.S.R. EL CHAÑAR</v>
          </cell>
          <cell r="H151">
            <v>5</v>
          </cell>
          <cell r="I151">
            <v>1</v>
          </cell>
          <cell r="K151">
            <v>1</v>
          </cell>
          <cell r="L151">
            <v>3</v>
          </cell>
          <cell r="M151">
            <v>1</v>
          </cell>
          <cell r="N151">
            <v>7</v>
          </cell>
          <cell r="O151">
            <v>1</v>
          </cell>
          <cell r="P151">
            <v>5</v>
          </cell>
          <cell r="Q151">
            <v>1</v>
          </cell>
          <cell r="R151">
            <v>2</v>
          </cell>
          <cell r="S151">
            <v>27</v>
          </cell>
        </row>
        <row r="152">
          <cell r="G152" t="str">
            <v>105410-P.S.R. HURTADO</v>
          </cell>
          <cell r="H152">
            <v>9</v>
          </cell>
          <cell r="I152">
            <v>6</v>
          </cell>
          <cell r="J152">
            <v>5</v>
          </cell>
          <cell r="K152">
            <v>3</v>
          </cell>
          <cell r="L152">
            <v>14</v>
          </cell>
          <cell r="M152">
            <v>5</v>
          </cell>
          <cell r="N152">
            <v>5</v>
          </cell>
          <cell r="O152">
            <v>9</v>
          </cell>
          <cell r="P152">
            <v>0</v>
          </cell>
          <cell r="Q152">
            <v>1</v>
          </cell>
          <cell r="R152">
            <v>0</v>
          </cell>
          <cell r="S152">
            <v>57</v>
          </cell>
        </row>
        <row r="153">
          <cell r="G153" t="str">
            <v>105411-P.S.R. LAS BREAS</v>
          </cell>
          <cell r="H153">
            <v>4</v>
          </cell>
          <cell r="I153">
            <v>3</v>
          </cell>
          <cell r="J153">
            <v>5</v>
          </cell>
          <cell r="L153">
            <v>10</v>
          </cell>
          <cell r="M153">
            <v>2</v>
          </cell>
          <cell r="N153">
            <v>7</v>
          </cell>
          <cell r="P153">
            <v>0</v>
          </cell>
          <cell r="R153">
            <v>5</v>
          </cell>
          <cell r="S153">
            <v>36</v>
          </cell>
        </row>
        <row r="154">
          <cell r="G154" t="str">
            <v>105413-P.S.R. SAMO ALTO</v>
          </cell>
          <cell r="J154">
            <v>18</v>
          </cell>
          <cell r="K154">
            <v>5</v>
          </cell>
          <cell r="L154">
            <v>5</v>
          </cell>
          <cell r="M154">
            <v>4</v>
          </cell>
          <cell r="N154">
            <v>9</v>
          </cell>
          <cell r="O154">
            <v>5</v>
          </cell>
          <cell r="P154">
            <v>4</v>
          </cell>
          <cell r="Q154">
            <v>17</v>
          </cell>
          <cell r="R154">
            <v>26</v>
          </cell>
          <cell r="S154">
            <v>93</v>
          </cell>
        </row>
        <row r="155">
          <cell r="G155" t="str">
            <v>105414-P.S.R. SERON</v>
          </cell>
          <cell r="H155">
            <v>2</v>
          </cell>
          <cell r="I155">
            <v>2</v>
          </cell>
          <cell r="J155">
            <v>2</v>
          </cell>
          <cell r="K155">
            <v>15</v>
          </cell>
          <cell r="L155">
            <v>12</v>
          </cell>
          <cell r="N155">
            <v>4</v>
          </cell>
          <cell r="O155">
            <v>0</v>
          </cell>
          <cell r="P155">
            <v>10</v>
          </cell>
          <cell r="Q155">
            <v>9</v>
          </cell>
          <cell r="R155">
            <v>12</v>
          </cell>
          <cell r="S155">
            <v>68</v>
          </cell>
        </row>
        <row r="156">
          <cell r="G156" t="str">
            <v>105503-P.S.R. TABAQUEROS</v>
          </cell>
          <cell r="H156">
            <v>3</v>
          </cell>
          <cell r="L156">
            <v>8</v>
          </cell>
          <cell r="M156">
            <v>2</v>
          </cell>
          <cell r="N156">
            <v>8</v>
          </cell>
          <cell r="O156">
            <v>2</v>
          </cell>
          <cell r="P156">
            <v>1</v>
          </cell>
          <cell r="Q156">
            <v>3</v>
          </cell>
          <cell r="R156">
            <v>1</v>
          </cell>
          <cell r="S156">
            <v>28</v>
          </cell>
        </row>
        <row r="157">
          <cell r="G157" t="str">
            <v>Total general</v>
          </cell>
          <cell r="H157">
            <v>1993</v>
          </cell>
          <cell r="I157">
            <v>2565</v>
          </cell>
          <cell r="J157">
            <v>3269</v>
          </cell>
          <cell r="K157">
            <v>2711</v>
          </cell>
          <cell r="L157">
            <v>3245</v>
          </cell>
          <cell r="M157">
            <v>3302</v>
          </cell>
          <cell r="N157">
            <v>3086</v>
          </cell>
          <cell r="O157">
            <v>3715</v>
          </cell>
          <cell r="P157">
            <v>3182</v>
          </cell>
          <cell r="Q157">
            <v>2615</v>
          </cell>
          <cell r="R157">
            <v>2227</v>
          </cell>
          <cell r="S157">
            <v>31910</v>
          </cell>
        </row>
      </sheetData>
      <sheetData sheetId="7">
        <row r="2">
          <cell r="G2" t="str">
            <v>Suma de Total</v>
          </cell>
          <cell r="H2" t="str">
            <v>Etiquetas de columna</v>
          </cell>
        </row>
        <row r="3">
          <cell r="G3" t="str">
            <v>Etiquetas de fila</v>
          </cell>
          <cell r="H3">
            <v>1</v>
          </cell>
          <cell r="I3">
            <v>2</v>
          </cell>
          <cell r="J3">
            <v>3</v>
          </cell>
          <cell r="K3">
            <v>4</v>
          </cell>
          <cell r="L3">
            <v>5</v>
          </cell>
          <cell r="M3">
            <v>6</v>
          </cell>
          <cell r="N3">
            <v>7</v>
          </cell>
          <cell r="O3">
            <v>8</v>
          </cell>
          <cell r="P3">
            <v>9</v>
          </cell>
          <cell r="Q3">
            <v>10</v>
          </cell>
          <cell r="R3">
            <v>11</v>
          </cell>
          <cell r="S3" t="str">
            <v>Total general</v>
          </cell>
        </row>
        <row r="4">
          <cell r="G4" t="str">
            <v>04101-LA SERENA</v>
          </cell>
          <cell r="H4">
            <v>242</v>
          </cell>
          <cell r="I4">
            <v>204</v>
          </cell>
          <cell r="J4">
            <v>209</v>
          </cell>
          <cell r="K4">
            <v>186</v>
          </cell>
          <cell r="L4">
            <v>167</v>
          </cell>
          <cell r="M4">
            <v>140</v>
          </cell>
          <cell r="N4">
            <v>190</v>
          </cell>
          <cell r="O4">
            <v>189</v>
          </cell>
          <cell r="P4">
            <v>156</v>
          </cell>
          <cell r="Q4">
            <v>133</v>
          </cell>
          <cell r="R4">
            <v>91</v>
          </cell>
          <cell r="S4">
            <v>1907</v>
          </cell>
        </row>
        <row r="5">
          <cell r="G5" t="str">
            <v>105300-CES. CARDENAL CARO</v>
          </cell>
          <cell r="H5">
            <v>42</v>
          </cell>
          <cell r="I5">
            <v>30</v>
          </cell>
          <cell r="J5">
            <v>34</v>
          </cell>
          <cell r="K5">
            <v>29</v>
          </cell>
          <cell r="L5">
            <v>24</v>
          </cell>
          <cell r="M5">
            <v>21</v>
          </cell>
          <cell r="N5">
            <v>40</v>
          </cell>
          <cell r="O5">
            <v>29</v>
          </cell>
          <cell r="P5">
            <v>22</v>
          </cell>
          <cell r="Q5">
            <v>19</v>
          </cell>
          <cell r="R5">
            <v>8</v>
          </cell>
          <cell r="S5">
            <v>298</v>
          </cell>
        </row>
        <row r="6">
          <cell r="G6" t="str">
            <v>105301-CES. LAS COMPAÑIAS</v>
          </cell>
          <cell r="H6">
            <v>37</v>
          </cell>
          <cell r="I6">
            <v>29</v>
          </cell>
          <cell r="J6">
            <v>24</v>
          </cell>
          <cell r="K6">
            <v>19</v>
          </cell>
          <cell r="L6">
            <v>22</v>
          </cell>
          <cell r="M6">
            <v>14</v>
          </cell>
          <cell r="N6">
            <v>30</v>
          </cell>
          <cell r="O6">
            <v>23</v>
          </cell>
          <cell r="P6">
            <v>30</v>
          </cell>
          <cell r="Q6">
            <v>19</v>
          </cell>
          <cell r="R6">
            <v>9</v>
          </cell>
          <cell r="S6">
            <v>256</v>
          </cell>
        </row>
        <row r="7">
          <cell r="G7" t="str">
            <v>105302-CES. PEDRO AGUIRRE C.</v>
          </cell>
          <cell r="H7">
            <v>39</v>
          </cell>
          <cell r="I7">
            <v>24</v>
          </cell>
          <cell r="J7">
            <v>23</v>
          </cell>
          <cell r="K7">
            <v>30</v>
          </cell>
          <cell r="L7">
            <v>32</v>
          </cell>
          <cell r="M7">
            <v>21</v>
          </cell>
          <cell r="N7">
            <v>27</v>
          </cell>
          <cell r="O7">
            <v>33</v>
          </cell>
          <cell r="P7">
            <v>22</v>
          </cell>
          <cell r="Q7">
            <v>19</v>
          </cell>
          <cell r="R7">
            <v>23</v>
          </cell>
          <cell r="S7">
            <v>293</v>
          </cell>
        </row>
        <row r="8">
          <cell r="G8" t="str">
            <v>105313-CES. SCHAFFHAUSER</v>
          </cell>
          <cell r="H8">
            <v>50</v>
          </cell>
          <cell r="I8">
            <v>40</v>
          </cell>
          <cell r="J8">
            <v>48</v>
          </cell>
          <cell r="K8">
            <v>34</v>
          </cell>
          <cell r="L8">
            <v>43</v>
          </cell>
          <cell r="M8">
            <v>19</v>
          </cell>
          <cell r="N8">
            <v>26</v>
          </cell>
          <cell r="O8">
            <v>38</v>
          </cell>
          <cell r="P8">
            <v>27</v>
          </cell>
          <cell r="Q8">
            <v>31</v>
          </cell>
          <cell r="R8">
            <v>11</v>
          </cell>
          <cell r="S8">
            <v>367</v>
          </cell>
        </row>
        <row r="9">
          <cell r="G9" t="str">
            <v>105319-CES. CARDENAL R.S.H.</v>
          </cell>
          <cell r="H9">
            <v>26</v>
          </cell>
          <cell r="I9">
            <v>36</v>
          </cell>
          <cell r="J9">
            <v>15</v>
          </cell>
          <cell r="K9">
            <v>18</v>
          </cell>
          <cell r="L9">
            <v>13</v>
          </cell>
          <cell r="M9">
            <v>29</v>
          </cell>
          <cell r="N9">
            <v>26</v>
          </cell>
          <cell r="O9">
            <v>24</v>
          </cell>
          <cell r="P9">
            <v>19</v>
          </cell>
          <cell r="Q9">
            <v>15</v>
          </cell>
          <cell r="R9">
            <v>18</v>
          </cell>
          <cell r="S9">
            <v>239</v>
          </cell>
        </row>
        <row r="10">
          <cell r="G10" t="str">
            <v>105325-CESFAM JUAN PABLO II</v>
          </cell>
          <cell r="H10">
            <v>32</v>
          </cell>
          <cell r="I10">
            <v>32</v>
          </cell>
          <cell r="J10">
            <v>50</v>
          </cell>
          <cell r="K10">
            <v>42</v>
          </cell>
          <cell r="L10">
            <v>28</v>
          </cell>
          <cell r="M10">
            <v>26</v>
          </cell>
          <cell r="N10">
            <v>25</v>
          </cell>
          <cell r="O10">
            <v>28</v>
          </cell>
          <cell r="P10">
            <v>27</v>
          </cell>
          <cell r="Q10">
            <v>22</v>
          </cell>
          <cell r="R10">
            <v>14</v>
          </cell>
          <cell r="S10">
            <v>326</v>
          </cell>
        </row>
        <row r="11">
          <cell r="G11" t="str">
            <v>105400-P.S.R. ALGARROBITO            </v>
          </cell>
          <cell r="H11">
            <v>5</v>
          </cell>
          <cell r="I11">
            <v>2</v>
          </cell>
          <cell r="J11">
            <v>1</v>
          </cell>
          <cell r="K11">
            <v>3</v>
          </cell>
          <cell r="M11">
            <v>1</v>
          </cell>
          <cell r="N11">
            <v>3</v>
          </cell>
          <cell r="O11">
            <v>3</v>
          </cell>
          <cell r="P11">
            <v>2</v>
          </cell>
          <cell r="S11">
            <v>20</v>
          </cell>
        </row>
        <row r="12">
          <cell r="G12" t="str">
            <v>105401-P.S.R. LAS ROJAS</v>
          </cell>
          <cell r="H12">
            <v>1</v>
          </cell>
          <cell r="N12">
            <v>1</v>
          </cell>
          <cell r="O12">
            <v>3</v>
          </cell>
          <cell r="R12">
            <v>1</v>
          </cell>
          <cell r="S12">
            <v>6</v>
          </cell>
        </row>
        <row r="13">
          <cell r="G13" t="str">
            <v>105402-P.S.R. EL ROMERO</v>
          </cell>
          <cell r="K13">
            <v>3</v>
          </cell>
          <cell r="N13">
            <v>1</v>
          </cell>
          <cell r="S13">
            <v>4</v>
          </cell>
        </row>
        <row r="14">
          <cell r="G14" t="str">
            <v>105499-P.S.R. LAMBERT</v>
          </cell>
          <cell r="H14">
            <v>2</v>
          </cell>
          <cell r="I14">
            <v>3</v>
          </cell>
          <cell r="J14">
            <v>2</v>
          </cell>
          <cell r="L14">
            <v>1</v>
          </cell>
          <cell r="N14">
            <v>3</v>
          </cell>
          <cell r="P14">
            <v>1</v>
          </cell>
          <cell r="Q14">
            <v>1</v>
          </cell>
          <cell r="R14">
            <v>1</v>
          </cell>
          <cell r="S14">
            <v>14</v>
          </cell>
        </row>
        <row r="15">
          <cell r="G15" t="str">
            <v>105700-CECOF VILLA EL INDIO</v>
          </cell>
          <cell r="H15">
            <v>5</v>
          </cell>
          <cell r="I15">
            <v>4</v>
          </cell>
          <cell r="J15">
            <v>4</v>
          </cell>
          <cell r="K15">
            <v>2</v>
          </cell>
          <cell r="L15">
            <v>2</v>
          </cell>
          <cell r="M15">
            <v>4</v>
          </cell>
          <cell r="N15">
            <v>3</v>
          </cell>
          <cell r="O15">
            <v>2</v>
          </cell>
          <cell r="P15">
            <v>2</v>
          </cell>
          <cell r="Q15">
            <v>3</v>
          </cell>
          <cell r="R15">
            <v>1</v>
          </cell>
          <cell r="S15">
            <v>32</v>
          </cell>
        </row>
        <row r="16">
          <cell r="G16" t="str">
            <v>105701-CECOF VILLA ALEMANIA</v>
          </cell>
          <cell r="H16">
            <v>1</v>
          </cell>
          <cell r="I16">
            <v>1</v>
          </cell>
          <cell r="J16">
            <v>1</v>
          </cell>
          <cell r="K16">
            <v>1</v>
          </cell>
          <cell r="L16">
            <v>1</v>
          </cell>
          <cell r="M16">
            <v>2</v>
          </cell>
          <cell r="N16">
            <v>2</v>
          </cell>
          <cell r="O16">
            <v>2</v>
          </cell>
          <cell r="P16">
            <v>3</v>
          </cell>
          <cell r="Q16">
            <v>2</v>
          </cell>
          <cell r="R16">
            <v>2</v>
          </cell>
          <cell r="S16">
            <v>18</v>
          </cell>
        </row>
        <row r="17">
          <cell r="G17" t="str">
            <v>105702-CECOF VILLA LAMBERT</v>
          </cell>
          <cell r="H17">
            <v>2</v>
          </cell>
          <cell r="I17">
            <v>3</v>
          </cell>
          <cell r="J17">
            <v>7</v>
          </cell>
          <cell r="K17">
            <v>5</v>
          </cell>
          <cell r="L17">
            <v>1</v>
          </cell>
          <cell r="M17">
            <v>3</v>
          </cell>
          <cell r="N17">
            <v>3</v>
          </cell>
          <cell r="O17">
            <v>4</v>
          </cell>
          <cell r="P17">
            <v>1</v>
          </cell>
          <cell r="Q17">
            <v>2</v>
          </cell>
          <cell r="R17">
            <v>3</v>
          </cell>
          <cell r="S17">
            <v>34</v>
          </cell>
        </row>
        <row r="18">
          <cell r="G18" t="str">
            <v>04102-COQUIMBO</v>
          </cell>
          <cell r="H18">
            <v>189</v>
          </cell>
          <cell r="I18">
            <v>179</v>
          </cell>
          <cell r="J18">
            <v>193</v>
          </cell>
          <cell r="K18">
            <v>181</v>
          </cell>
          <cell r="L18">
            <v>205</v>
          </cell>
          <cell r="M18">
            <v>164</v>
          </cell>
          <cell r="N18">
            <v>171</v>
          </cell>
          <cell r="O18">
            <v>194</v>
          </cell>
          <cell r="P18">
            <v>170</v>
          </cell>
          <cell r="Q18">
            <v>125</v>
          </cell>
          <cell r="R18">
            <v>106</v>
          </cell>
          <cell r="S18">
            <v>1877</v>
          </cell>
        </row>
        <row r="19">
          <cell r="G19" t="str">
            <v>105303-CES. SAN JUAN</v>
          </cell>
          <cell r="H19">
            <v>30</v>
          </cell>
          <cell r="I19">
            <v>34</v>
          </cell>
          <cell r="J19">
            <v>37</v>
          </cell>
          <cell r="K19">
            <v>27</v>
          </cell>
          <cell r="L19">
            <v>44</v>
          </cell>
          <cell r="M19">
            <v>30</v>
          </cell>
          <cell r="N19">
            <v>32</v>
          </cell>
          <cell r="O19">
            <v>29</v>
          </cell>
          <cell r="P19">
            <v>31</v>
          </cell>
          <cell r="Q19">
            <v>22</v>
          </cell>
          <cell r="R19">
            <v>23</v>
          </cell>
          <cell r="S19">
            <v>339</v>
          </cell>
        </row>
        <row r="20">
          <cell r="G20" t="str">
            <v>105304-CES. SANTA CECILIA</v>
          </cell>
          <cell r="H20">
            <v>42</v>
          </cell>
          <cell r="I20">
            <v>32</v>
          </cell>
          <cell r="J20">
            <v>29</v>
          </cell>
          <cell r="K20">
            <v>37</v>
          </cell>
          <cell r="L20">
            <v>37</v>
          </cell>
          <cell r="M20">
            <v>25</v>
          </cell>
          <cell r="N20">
            <v>21</v>
          </cell>
          <cell r="O20">
            <v>37</v>
          </cell>
          <cell r="P20">
            <v>28</v>
          </cell>
          <cell r="Q20">
            <v>19</v>
          </cell>
          <cell r="R20">
            <v>18</v>
          </cell>
          <cell r="S20">
            <v>325</v>
          </cell>
        </row>
        <row r="21">
          <cell r="G21" t="str">
            <v>105305-CES. TIERRAS BLANCAS</v>
          </cell>
          <cell r="H21">
            <v>38</v>
          </cell>
          <cell r="I21">
            <v>56</v>
          </cell>
          <cell r="J21">
            <v>63</v>
          </cell>
          <cell r="K21">
            <v>43</v>
          </cell>
          <cell r="L21">
            <v>52</v>
          </cell>
          <cell r="M21">
            <v>50</v>
          </cell>
          <cell r="N21">
            <v>50</v>
          </cell>
          <cell r="O21">
            <v>55</v>
          </cell>
          <cell r="P21">
            <v>45</v>
          </cell>
          <cell r="Q21">
            <v>35</v>
          </cell>
          <cell r="R21">
            <v>13</v>
          </cell>
          <cell r="S21">
            <v>500</v>
          </cell>
        </row>
        <row r="22">
          <cell r="G22" t="str">
            <v>105321-CES. RURAL  TONGOY</v>
          </cell>
          <cell r="H22">
            <v>12</v>
          </cell>
          <cell r="I22">
            <v>5</v>
          </cell>
          <cell r="J22">
            <v>4</v>
          </cell>
          <cell r="K22">
            <v>1</v>
          </cell>
          <cell r="L22">
            <v>6</v>
          </cell>
          <cell r="M22">
            <v>6</v>
          </cell>
          <cell r="N22">
            <v>7</v>
          </cell>
          <cell r="O22">
            <v>5</v>
          </cell>
          <cell r="P22">
            <v>7</v>
          </cell>
          <cell r="Q22">
            <v>4</v>
          </cell>
          <cell r="R22">
            <v>8</v>
          </cell>
          <cell r="S22">
            <v>65</v>
          </cell>
        </row>
        <row r="23">
          <cell r="G23" t="str">
            <v>105323-CES. DR. SERGIO AGUILAR</v>
          </cell>
          <cell r="H23">
            <v>48</v>
          </cell>
          <cell r="I23">
            <v>36</v>
          </cell>
          <cell r="J23">
            <v>50</v>
          </cell>
          <cell r="K23">
            <v>58</v>
          </cell>
          <cell r="L23">
            <v>51</v>
          </cell>
          <cell r="M23">
            <v>42</v>
          </cell>
          <cell r="N23">
            <v>49</v>
          </cell>
          <cell r="O23">
            <v>57</v>
          </cell>
          <cell r="P23">
            <v>50</v>
          </cell>
          <cell r="Q23">
            <v>36</v>
          </cell>
          <cell r="R23">
            <v>38</v>
          </cell>
          <cell r="S23">
            <v>515</v>
          </cell>
        </row>
        <row r="24">
          <cell r="G24" t="str">
            <v>105404-P.S.R. EL TANGUE                         </v>
          </cell>
          <cell r="H24">
            <v>4</v>
          </cell>
          <cell r="O24">
            <v>1</v>
          </cell>
          <cell r="Q24">
            <v>1</v>
          </cell>
          <cell r="R24">
            <v>1</v>
          </cell>
          <cell r="S24">
            <v>7</v>
          </cell>
        </row>
        <row r="25">
          <cell r="G25" t="str">
            <v>105405-P.S.R. GUANAQUEROS</v>
          </cell>
          <cell r="H25">
            <v>2</v>
          </cell>
          <cell r="I25">
            <v>2</v>
          </cell>
          <cell r="J25">
            <v>1</v>
          </cell>
          <cell r="L25">
            <v>2</v>
          </cell>
          <cell r="M25">
            <v>1</v>
          </cell>
          <cell r="N25">
            <v>2</v>
          </cell>
          <cell r="O25">
            <v>2</v>
          </cell>
          <cell r="S25">
            <v>12</v>
          </cell>
        </row>
        <row r="26">
          <cell r="G26" t="str">
            <v>105406-P.S.R. PAN DE AZUCAR</v>
          </cell>
          <cell r="H26">
            <v>9</v>
          </cell>
          <cell r="I26">
            <v>11</v>
          </cell>
          <cell r="J26">
            <v>6</v>
          </cell>
          <cell r="K26">
            <v>10</v>
          </cell>
          <cell r="L26">
            <v>7</v>
          </cell>
          <cell r="M26">
            <v>3</v>
          </cell>
          <cell r="N26">
            <v>4</v>
          </cell>
          <cell r="O26">
            <v>5</v>
          </cell>
          <cell r="P26">
            <v>3</v>
          </cell>
          <cell r="Q26">
            <v>5</v>
          </cell>
          <cell r="R26">
            <v>1</v>
          </cell>
          <cell r="S26">
            <v>64</v>
          </cell>
        </row>
        <row r="27">
          <cell r="G27" t="str">
            <v>105407-P.S.R. TAMBILLOS</v>
          </cell>
          <cell r="I27">
            <v>2</v>
          </cell>
          <cell r="P27">
            <v>1</v>
          </cell>
          <cell r="S27">
            <v>3</v>
          </cell>
        </row>
        <row r="28">
          <cell r="G28" t="str">
            <v>105705-CECOF EL ALBA</v>
          </cell>
          <cell r="H28">
            <v>4</v>
          </cell>
          <cell r="I28">
            <v>1</v>
          </cell>
          <cell r="J28">
            <v>3</v>
          </cell>
          <cell r="K28">
            <v>5</v>
          </cell>
          <cell r="L28">
            <v>6</v>
          </cell>
          <cell r="M28">
            <v>7</v>
          </cell>
          <cell r="N28">
            <v>6</v>
          </cell>
          <cell r="O28">
            <v>3</v>
          </cell>
          <cell r="P28">
            <v>5</v>
          </cell>
          <cell r="Q28">
            <v>3</v>
          </cell>
          <cell r="R28">
            <v>4</v>
          </cell>
          <cell r="S28">
            <v>47</v>
          </cell>
        </row>
        <row r="29">
          <cell r="G29" t="str">
            <v>04103-ANDACOLLO</v>
          </cell>
          <cell r="H29">
            <v>16</v>
          </cell>
          <cell r="I29">
            <v>13</v>
          </cell>
          <cell r="J29">
            <v>10</v>
          </cell>
          <cell r="K29">
            <v>9</v>
          </cell>
          <cell r="L29">
            <v>7</v>
          </cell>
          <cell r="M29">
            <v>7</v>
          </cell>
          <cell r="N29">
            <v>7</v>
          </cell>
          <cell r="O29">
            <v>8</v>
          </cell>
          <cell r="P29">
            <v>3</v>
          </cell>
          <cell r="Q29">
            <v>9</v>
          </cell>
          <cell r="R29">
            <v>4</v>
          </cell>
          <cell r="S29">
            <v>93</v>
          </cell>
        </row>
        <row r="30">
          <cell r="G30" t="str">
            <v>105106-HOSPITAL ANDACOLLO</v>
          </cell>
          <cell r="H30">
            <v>16</v>
          </cell>
          <cell r="I30">
            <v>13</v>
          </cell>
          <cell r="J30">
            <v>10</v>
          </cell>
          <cell r="K30">
            <v>9</v>
          </cell>
          <cell r="L30">
            <v>7</v>
          </cell>
          <cell r="M30">
            <v>7</v>
          </cell>
          <cell r="N30">
            <v>7</v>
          </cell>
          <cell r="O30">
            <v>8</v>
          </cell>
          <cell r="P30">
            <v>3</v>
          </cell>
          <cell r="Q30">
            <v>9</v>
          </cell>
          <cell r="R30">
            <v>4</v>
          </cell>
          <cell r="S30">
            <v>93</v>
          </cell>
        </row>
        <row r="31">
          <cell r="G31" t="str">
            <v>04104-LA HIGUERA</v>
          </cell>
          <cell r="H31">
            <v>5</v>
          </cell>
          <cell r="J31">
            <v>5</v>
          </cell>
          <cell r="L31">
            <v>3</v>
          </cell>
          <cell r="M31">
            <v>7</v>
          </cell>
          <cell r="N31">
            <v>1</v>
          </cell>
          <cell r="O31">
            <v>2</v>
          </cell>
          <cell r="P31">
            <v>1</v>
          </cell>
          <cell r="R31">
            <v>2</v>
          </cell>
          <cell r="S31">
            <v>26</v>
          </cell>
        </row>
        <row r="32">
          <cell r="G32" t="str">
            <v>105505-P.S.R. LOS CHOROS</v>
          </cell>
          <cell r="H32">
            <v>1</v>
          </cell>
          <cell r="J32">
            <v>1</v>
          </cell>
          <cell r="L32">
            <v>2</v>
          </cell>
          <cell r="M32">
            <v>2</v>
          </cell>
          <cell r="R32">
            <v>2</v>
          </cell>
          <cell r="S32">
            <v>8</v>
          </cell>
        </row>
        <row r="33">
          <cell r="G33" t="str">
            <v>105506-P.S.R. EL TRAPICHE</v>
          </cell>
          <cell r="H33">
            <v>1</v>
          </cell>
          <cell r="J33">
            <v>1</v>
          </cell>
          <cell r="S33">
            <v>2</v>
          </cell>
        </row>
        <row r="34">
          <cell r="G34" t="str">
            <v>105314-CES. LA HIGUERA</v>
          </cell>
          <cell r="H34">
            <v>3</v>
          </cell>
          <cell r="J34">
            <v>1</v>
          </cell>
          <cell r="M34">
            <v>1</v>
          </cell>
          <cell r="O34">
            <v>2</v>
          </cell>
          <cell r="P34">
            <v>1</v>
          </cell>
          <cell r="S34">
            <v>8</v>
          </cell>
        </row>
        <row r="35">
          <cell r="G35" t="str">
            <v>105500-P.S.R. CALETA HORNOS        </v>
          </cell>
          <cell r="J35">
            <v>2</v>
          </cell>
          <cell r="L35">
            <v>1</v>
          </cell>
          <cell r="M35">
            <v>4</v>
          </cell>
          <cell r="N35">
            <v>1</v>
          </cell>
          <cell r="S35">
            <v>8</v>
          </cell>
        </row>
        <row r="36">
          <cell r="G36" t="str">
            <v>04105-PAIHUANO</v>
          </cell>
          <cell r="H36">
            <v>2</v>
          </cell>
          <cell r="I36">
            <v>6</v>
          </cell>
          <cell r="J36">
            <v>6</v>
          </cell>
          <cell r="K36">
            <v>3</v>
          </cell>
          <cell r="L36">
            <v>3</v>
          </cell>
          <cell r="M36">
            <v>3</v>
          </cell>
          <cell r="N36">
            <v>3</v>
          </cell>
          <cell r="O36">
            <v>4</v>
          </cell>
          <cell r="P36">
            <v>3</v>
          </cell>
          <cell r="Q36">
            <v>2</v>
          </cell>
          <cell r="R36">
            <v>5</v>
          </cell>
          <cell r="S36">
            <v>40</v>
          </cell>
        </row>
        <row r="37">
          <cell r="G37" t="str">
            <v>105306-CES. PAIHUANO</v>
          </cell>
          <cell r="H37">
            <v>1</v>
          </cell>
          <cell r="I37">
            <v>4</v>
          </cell>
          <cell r="J37">
            <v>3</v>
          </cell>
          <cell r="K37">
            <v>1</v>
          </cell>
          <cell r="L37">
            <v>1</v>
          </cell>
          <cell r="M37">
            <v>1</v>
          </cell>
          <cell r="N37">
            <v>1</v>
          </cell>
          <cell r="O37">
            <v>3</v>
          </cell>
          <cell r="P37">
            <v>1</v>
          </cell>
          <cell r="Q37">
            <v>1</v>
          </cell>
          <cell r="R37">
            <v>3</v>
          </cell>
          <cell r="S37">
            <v>20</v>
          </cell>
        </row>
        <row r="38">
          <cell r="G38" t="str">
            <v>105476-P.S.R. MONTE GRANDE</v>
          </cell>
          <cell r="I38">
            <v>1</v>
          </cell>
          <cell r="J38">
            <v>1</v>
          </cell>
          <cell r="L38">
            <v>1</v>
          </cell>
          <cell r="M38">
            <v>1</v>
          </cell>
          <cell r="N38">
            <v>1</v>
          </cell>
          <cell r="R38">
            <v>1</v>
          </cell>
          <cell r="S38">
            <v>6</v>
          </cell>
        </row>
        <row r="39">
          <cell r="G39" t="str">
            <v>105477-P.S.R. PISCO ELQUI</v>
          </cell>
          <cell r="H39">
            <v>1</v>
          </cell>
          <cell r="J39">
            <v>1</v>
          </cell>
          <cell r="K39">
            <v>1</v>
          </cell>
          <cell r="O39">
            <v>1</v>
          </cell>
          <cell r="P39">
            <v>1</v>
          </cell>
          <cell r="R39">
            <v>1</v>
          </cell>
          <cell r="S39">
            <v>6</v>
          </cell>
        </row>
        <row r="40">
          <cell r="G40" t="str">
            <v>105475-P.S.R. HORCON</v>
          </cell>
          <cell r="I40">
            <v>1</v>
          </cell>
          <cell r="J40">
            <v>1</v>
          </cell>
          <cell r="K40">
            <v>1</v>
          </cell>
          <cell r="L40">
            <v>1</v>
          </cell>
          <cell r="M40">
            <v>1</v>
          </cell>
          <cell r="N40">
            <v>1</v>
          </cell>
          <cell r="P40">
            <v>1</v>
          </cell>
          <cell r="Q40">
            <v>1</v>
          </cell>
          <cell r="S40">
            <v>8</v>
          </cell>
        </row>
        <row r="41">
          <cell r="G41" t="str">
            <v>04106-VICUÑA</v>
          </cell>
          <cell r="H41">
            <v>23</v>
          </cell>
          <cell r="I41">
            <v>18</v>
          </cell>
          <cell r="J41">
            <v>21</v>
          </cell>
          <cell r="K41">
            <v>25</v>
          </cell>
          <cell r="L41">
            <v>12</v>
          </cell>
          <cell r="M41">
            <v>18</v>
          </cell>
          <cell r="N41">
            <v>18</v>
          </cell>
          <cell r="O41">
            <v>25</v>
          </cell>
          <cell r="P41">
            <v>12</v>
          </cell>
          <cell r="Q41">
            <v>21</v>
          </cell>
          <cell r="R41">
            <v>22</v>
          </cell>
          <cell r="S41">
            <v>215</v>
          </cell>
        </row>
        <row r="42">
          <cell r="G42" t="str">
            <v>105107-HOSPITAL VICUÑA</v>
          </cell>
          <cell r="H42">
            <v>15</v>
          </cell>
          <cell r="I42">
            <v>9</v>
          </cell>
          <cell r="J42">
            <v>13</v>
          </cell>
          <cell r="K42">
            <v>19</v>
          </cell>
          <cell r="L42">
            <v>2</v>
          </cell>
          <cell r="M42">
            <v>10</v>
          </cell>
          <cell r="N42">
            <v>6</v>
          </cell>
          <cell r="O42">
            <v>13</v>
          </cell>
          <cell r="P42">
            <v>6</v>
          </cell>
          <cell r="Q42">
            <v>12</v>
          </cell>
          <cell r="R42">
            <v>14</v>
          </cell>
          <cell r="S42">
            <v>119</v>
          </cell>
        </row>
        <row r="43">
          <cell r="G43" t="str">
            <v>105467-P.S.R. DIAGUITAS</v>
          </cell>
          <cell r="H43">
            <v>1</v>
          </cell>
          <cell r="I43">
            <v>2</v>
          </cell>
          <cell r="J43">
            <v>2</v>
          </cell>
          <cell r="L43">
            <v>1</v>
          </cell>
          <cell r="N43">
            <v>2</v>
          </cell>
          <cell r="O43">
            <v>1</v>
          </cell>
          <cell r="P43">
            <v>1</v>
          </cell>
          <cell r="S43">
            <v>10</v>
          </cell>
        </row>
        <row r="44">
          <cell r="G44" t="str">
            <v>105468-P.S.R. EL MOLLE</v>
          </cell>
          <cell r="L44">
            <v>1</v>
          </cell>
          <cell r="O44">
            <v>1</v>
          </cell>
          <cell r="R44">
            <v>1</v>
          </cell>
          <cell r="S44">
            <v>3</v>
          </cell>
        </row>
        <row r="45">
          <cell r="G45" t="str">
            <v>105469-P.S.R. EL TAMBO</v>
          </cell>
          <cell r="H45">
            <v>2</v>
          </cell>
          <cell r="K45">
            <v>1</v>
          </cell>
          <cell r="M45">
            <v>1</v>
          </cell>
          <cell r="N45">
            <v>2</v>
          </cell>
          <cell r="O45">
            <v>3</v>
          </cell>
          <cell r="Q45">
            <v>1</v>
          </cell>
          <cell r="R45">
            <v>1</v>
          </cell>
          <cell r="S45">
            <v>11</v>
          </cell>
        </row>
        <row r="46">
          <cell r="G46" t="str">
            <v>105471-P.S.R. PERALILLO</v>
          </cell>
          <cell r="I46">
            <v>4</v>
          </cell>
          <cell r="J46">
            <v>1</v>
          </cell>
          <cell r="L46">
            <v>1</v>
          </cell>
          <cell r="N46">
            <v>3</v>
          </cell>
          <cell r="O46">
            <v>1</v>
          </cell>
          <cell r="Q46">
            <v>2</v>
          </cell>
          <cell r="S46">
            <v>12</v>
          </cell>
        </row>
        <row r="47">
          <cell r="G47" t="str">
            <v>105472-P.S.R. RIVADAVIA</v>
          </cell>
          <cell r="H47">
            <v>1</v>
          </cell>
          <cell r="I47">
            <v>1</v>
          </cell>
          <cell r="M47">
            <v>3</v>
          </cell>
          <cell r="O47">
            <v>2</v>
          </cell>
          <cell r="P47">
            <v>3</v>
          </cell>
          <cell r="R47">
            <v>1</v>
          </cell>
          <cell r="S47">
            <v>11</v>
          </cell>
        </row>
        <row r="48">
          <cell r="G48" t="str">
            <v>105473-P.S.R. TALCUNA</v>
          </cell>
          <cell r="H48">
            <v>1</v>
          </cell>
          <cell r="J48">
            <v>1</v>
          </cell>
          <cell r="M48">
            <v>2</v>
          </cell>
          <cell r="N48">
            <v>1</v>
          </cell>
          <cell r="O48">
            <v>2</v>
          </cell>
          <cell r="Q48">
            <v>3</v>
          </cell>
          <cell r="R48">
            <v>2</v>
          </cell>
          <cell r="S48">
            <v>12</v>
          </cell>
        </row>
        <row r="49">
          <cell r="G49" t="str">
            <v>105502-P.S.R. CALINGASTA</v>
          </cell>
          <cell r="H49">
            <v>3</v>
          </cell>
          <cell r="I49">
            <v>2</v>
          </cell>
          <cell r="J49">
            <v>4</v>
          </cell>
          <cell r="K49">
            <v>5</v>
          </cell>
          <cell r="L49">
            <v>7</v>
          </cell>
          <cell r="M49">
            <v>2</v>
          </cell>
          <cell r="N49">
            <v>3</v>
          </cell>
          <cell r="O49">
            <v>2</v>
          </cell>
          <cell r="P49">
            <v>2</v>
          </cell>
          <cell r="Q49">
            <v>3</v>
          </cell>
          <cell r="R49">
            <v>3</v>
          </cell>
          <cell r="S49">
            <v>36</v>
          </cell>
        </row>
        <row r="50">
          <cell r="G50" t="str">
            <v>105509-P.S.R. GUALLIGUAICA</v>
          </cell>
          <cell r="N50">
            <v>1</v>
          </cell>
          <cell r="S50">
            <v>1</v>
          </cell>
        </row>
        <row r="51">
          <cell r="G51" t="str">
            <v>04201-ILLAPEL</v>
          </cell>
          <cell r="H51">
            <v>31</v>
          </cell>
          <cell r="I51">
            <v>17</v>
          </cell>
          <cell r="J51">
            <v>27</v>
          </cell>
          <cell r="K51">
            <v>12</v>
          </cell>
          <cell r="L51">
            <v>29</v>
          </cell>
          <cell r="M51">
            <v>19</v>
          </cell>
          <cell r="N51">
            <v>9</v>
          </cell>
          <cell r="O51">
            <v>19</v>
          </cell>
          <cell r="P51">
            <v>16</v>
          </cell>
          <cell r="Q51">
            <v>20</v>
          </cell>
          <cell r="R51">
            <v>32</v>
          </cell>
          <cell r="S51">
            <v>231</v>
          </cell>
        </row>
        <row r="52">
          <cell r="G52" t="str">
            <v>105103-HOSPITAL ILLAPEL</v>
          </cell>
          <cell r="H52">
            <v>23</v>
          </cell>
          <cell r="I52">
            <v>13</v>
          </cell>
          <cell r="J52">
            <v>14</v>
          </cell>
          <cell r="K52">
            <v>9</v>
          </cell>
          <cell r="L52">
            <v>18</v>
          </cell>
          <cell r="M52">
            <v>12</v>
          </cell>
          <cell r="N52">
            <v>7</v>
          </cell>
          <cell r="O52">
            <v>13</v>
          </cell>
          <cell r="P52">
            <v>11</v>
          </cell>
          <cell r="Q52">
            <v>16</v>
          </cell>
          <cell r="R52">
            <v>5</v>
          </cell>
          <cell r="S52">
            <v>141</v>
          </cell>
        </row>
        <row r="53">
          <cell r="G53" t="str">
            <v>105326-CESFAM SAN RAFAEL</v>
          </cell>
          <cell r="H53">
            <v>4</v>
          </cell>
          <cell r="I53">
            <v>2</v>
          </cell>
          <cell r="J53">
            <v>10</v>
          </cell>
          <cell r="K53">
            <v>1</v>
          </cell>
          <cell r="L53">
            <v>5</v>
          </cell>
          <cell r="M53">
            <v>4</v>
          </cell>
          <cell r="O53">
            <v>4</v>
          </cell>
          <cell r="P53">
            <v>4</v>
          </cell>
          <cell r="R53">
            <v>16</v>
          </cell>
          <cell r="S53">
            <v>50</v>
          </cell>
        </row>
        <row r="54">
          <cell r="G54" t="str">
            <v>105443-P.S.R. CARCAMO                   </v>
          </cell>
          <cell r="J54">
            <v>1</v>
          </cell>
          <cell r="L54">
            <v>1</v>
          </cell>
          <cell r="S54">
            <v>2</v>
          </cell>
        </row>
        <row r="55">
          <cell r="G55" t="str">
            <v>105444-P.S.R. HUINTIL</v>
          </cell>
          <cell r="M55">
            <v>1</v>
          </cell>
          <cell r="S55">
            <v>1</v>
          </cell>
        </row>
        <row r="56">
          <cell r="G56" t="str">
            <v>105445-P.S.R. LIMAHUIDA</v>
          </cell>
          <cell r="J56">
            <v>1</v>
          </cell>
          <cell r="O56">
            <v>1</v>
          </cell>
          <cell r="Q56">
            <v>1</v>
          </cell>
          <cell r="R56">
            <v>3</v>
          </cell>
          <cell r="S56">
            <v>6</v>
          </cell>
        </row>
        <row r="57">
          <cell r="G57" t="str">
            <v>105447-P.S.R. PERALILLO</v>
          </cell>
          <cell r="L57">
            <v>1</v>
          </cell>
          <cell r="M57">
            <v>1</v>
          </cell>
          <cell r="N57">
            <v>1</v>
          </cell>
          <cell r="R57">
            <v>1</v>
          </cell>
          <cell r="S57">
            <v>4</v>
          </cell>
        </row>
        <row r="58">
          <cell r="G58" t="str">
            <v>105448-P.S.R. SANTA VIRGINIA</v>
          </cell>
          <cell r="K58">
            <v>1</v>
          </cell>
          <cell r="S58">
            <v>1</v>
          </cell>
        </row>
        <row r="59">
          <cell r="G59" t="str">
            <v>105485-P.S.R. PLAN DE HORNOS</v>
          </cell>
          <cell r="H59">
            <v>2</v>
          </cell>
          <cell r="I59">
            <v>2</v>
          </cell>
          <cell r="K59">
            <v>1</v>
          </cell>
          <cell r="L59">
            <v>2</v>
          </cell>
          <cell r="R59">
            <v>1</v>
          </cell>
          <cell r="S59">
            <v>8</v>
          </cell>
        </row>
        <row r="60">
          <cell r="G60" t="str">
            <v>105486-P.S.R. TUNGA SUR</v>
          </cell>
          <cell r="H60">
            <v>1</v>
          </cell>
          <cell r="S60">
            <v>1</v>
          </cell>
        </row>
        <row r="61">
          <cell r="G61" t="str">
            <v>105487-P.S.R. CAÑAS UNO</v>
          </cell>
          <cell r="H61">
            <v>1</v>
          </cell>
          <cell r="J61">
            <v>1</v>
          </cell>
          <cell r="L61">
            <v>1</v>
          </cell>
          <cell r="N61">
            <v>1</v>
          </cell>
          <cell r="O61">
            <v>1</v>
          </cell>
          <cell r="P61">
            <v>1</v>
          </cell>
          <cell r="Q61">
            <v>2</v>
          </cell>
          <cell r="R61">
            <v>4</v>
          </cell>
          <cell r="S61">
            <v>12</v>
          </cell>
        </row>
        <row r="62">
          <cell r="G62" t="str">
            <v>105496-P.S.R. PINTACURA SUR</v>
          </cell>
          <cell r="L62">
            <v>1</v>
          </cell>
          <cell r="R62">
            <v>2</v>
          </cell>
          <cell r="S62">
            <v>3</v>
          </cell>
        </row>
        <row r="63">
          <cell r="G63" t="str">
            <v>105504-P.S.R. SOCAVON</v>
          </cell>
          <cell r="M63">
            <v>1</v>
          </cell>
          <cell r="Q63">
            <v>1</v>
          </cell>
          <cell r="S63">
            <v>2</v>
          </cell>
        </row>
        <row r="64">
          <cell r="G64" t="str">
            <v>04202-CANELA</v>
          </cell>
          <cell r="H64">
            <v>7</v>
          </cell>
          <cell r="I64">
            <v>6</v>
          </cell>
          <cell r="J64">
            <v>2</v>
          </cell>
          <cell r="K64">
            <v>7</v>
          </cell>
          <cell r="L64">
            <v>5</v>
          </cell>
          <cell r="M64">
            <v>3</v>
          </cell>
          <cell r="N64">
            <v>4</v>
          </cell>
          <cell r="O64">
            <v>6</v>
          </cell>
          <cell r="P64">
            <v>3</v>
          </cell>
          <cell r="Q64">
            <v>5</v>
          </cell>
          <cell r="R64">
            <v>8</v>
          </cell>
          <cell r="S64">
            <v>56</v>
          </cell>
        </row>
        <row r="65">
          <cell r="G65" t="str">
            <v>105309-CES. RURAL CANELA</v>
          </cell>
          <cell r="H65">
            <v>5</v>
          </cell>
          <cell r="I65">
            <v>5</v>
          </cell>
          <cell r="J65">
            <v>2</v>
          </cell>
          <cell r="K65">
            <v>6</v>
          </cell>
          <cell r="L65">
            <v>5</v>
          </cell>
          <cell r="M65">
            <v>1</v>
          </cell>
          <cell r="N65">
            <v>4</v>
          </cell>
          <cell r="O65">
            <v>5</v>
          </cell>
          <cell r="P65">
            <v>2</v>
          </cell>
          <cell r="Q65">
            <v>5</v>
          </cell>
          <cell r="R65">
            <v>6</v>
          </cell>
          <cell r="S65">
            <v>46</v>
          </cell>
        </row>
        <row r="66">
          <cell r="G66" t="str">
            <v>105450-P.S.R. MINCHA NORTE            </v>
          </cell>
          <cell r="H66">
            <v>1</v>
          </cell>
          <cell r="P66">
            <v>1</v>
          </cell>
          <cell r="S66">
            <v>2</v>
          </cell>
        </row>
        <row r="67">
          <cell r="G67" t="str">
            <v>105483-P.S.R. LOS RULOS</v>
          </cell>
          <cell r="H67">
            <v>1</v>
          </cell>
          <cell r="K67">
            <v>1</v>
          </cell>
          <cell r="S67">
            <v>2</v>
          </cell>
        </row>
        <row r="68">
          <cell r="G68" t="str">
            <v>105484-P.S.R. HUENTELAUQUEN</v>
          </cell>
          <cell r="I68">
            <v>1</v>
          </cell>
          <cell r="M68">
            <v>1</v>
          </cell>
          <cell r="O68">
            <v>1</v>
          </cell>
          <cell r="R68">
            <v>2</v>
          </cell>
          <cell r="S68">
            <v>5</v>
          </cell>
        </row>
        <row r="69">
          <cell r="G69" t="str">
            <v>105488-P.S.R. ESPIRITU SANTO</v>
          </cell>
          <cell r="M69">
            <v>1</v>
          </cell>
          <cell r="S69">
            <v>1</v>
          </cell>
        </row>
        <row r="70">
          <cell r="G70" t="str">
            <v>04203-LOS VILOS</v>
          </cell>
          <cell r="H70">
            <v>11</v>
          </cell>
          <cell r="I70">
            <v>23</v>
          </cell>
          <cell r="J70">
            <v>11</v>
          </cell>
          <cell r="K70">
            <v>16</v>
          </cell>
          <cell r="L70">
            <v>21</v>
          </cell>
          <cell r="M70">
            <v>16</v>
          </cell>
          <cell r="N70">
            <v>20</v>
          </cell>
          <cell r="O70">
            <v>17</v>
          </cell>
          <cell r="P70">
            <v>16</v>
          </cell>
          <cell r="Q70">
            <v>24</v>
          </cell>
          <cell r="R70">
            <v>18</v>
          </cell>
          <cell r="S70">
            <v>193</v>
          </cell>
        </row>
        <row r="71">
          <cell r="G71" t="str">
            <v>105108-HOSPITAL LOS VILOS</v>
          </cell>
          <cell r="H71">
            <v>11</v>
          </cell>
          <cell r="I71">
            <v>16</v>
          </cell>
          <cell r="J71">
            <v>10</v>
          </cell>
          <cell r="K71">
            <v>13</v>
          </cell>
          <cell r="L71">
            <v>19</v>
          </cell>
          <cell r="M71">
            <v>12</v>
          </cell>
          <cell r="N71">
            <v>12</v>
          </cell>
          <cell r="O71">
            <v>13</v>
          </cell>
          <cell r="P71">
            <v>14</v>
          </cell>
          <cell r="Q71">
            <v>20</v>
          </cell>
          <cell r="R71">
            <v>14</v>
          </cell>
          <cell r="S71">
            <v>154</v>
          </cell>
        </row>
        <row r="72">
          <cell r="G72" t="str">
            <v>105478-P.S.R. CAIMANES                   </v>
          </cell>
          <cell r="I72">
            <v>7</v>
          </cell>
          <cell r="J72">
            <v>1</v>
          </cell>
          <cell r="K72">
            <v>1</v>
          </cell>
          <cell r="L72">
            <v>1</v>
          </cell>
          <cell r="M72">
            <v>2</v>
          </cell>
          <cell r="N72">
            <v>7</v>
          </cell>
          <cell r="O72">
            <v>2</v>
          </cell>
          <cell r="Q72">
            <v>2</v>
          </cell>
          <cell r="R72">
            <v>1</v>
          </cell>
          <cell r="S72">
            <v>24</v>
          </cell>
        </row>
        <row r="73">
          <cell r="G73" t="str">
            <v>105479-P.S.R. GUANGUALI</v>
          </cell>
          <cell r="Q73">
            <v>1</v>
          </cell>
          <cell r="R73">
            <v>1</v>
          </cell>
          <cell r="S73">
            <v>2</v>
          </cell>
        </row>
        <row r="74">
          <cell r="G74" t="str">
            <v>105480-P.S.R. QUILIMARI</v>
          </cell>
          <cell r="K74">
            <v>2</v>
          </cell>
          <cell r="L74">
            <v>1</v>
          </cell>
          <cell r="M74">
            <v>1</v>
          </cell>
          <cell r="N74">
            <v>1</v>
          </cell>
          <cell r="O74">
            <v>1</v>
          </cell>
          <cell r="P74">
            <v>2</v>
          </cell>
          <cell r="R74">
            <v>1</v>
          </cell>
          <cell r="S74">
            <v>9</v>
          </cell>
        </row>
        <row r="75">
          <cell r="G75" t="str">
            <v>105481-P.S.R. TILAMA</v>
          </cell>
          <cell r="O75">
            <v>1</v>
          </cell>
          <cell r="S75">
            <v>1</v>
          </cell>
        </row>
        <row r="76">
          <cell r="G76" t="str">
            <v>105511-P.S.R. LOS CONDORES</v>
          </cell>
          <cell r="M76">
            <v>1</v>
          </cell>
          <cell r="Q76">
            <v>1</v>
          </cell>
          <cell r="R76">
            <v>1</v>
          </cell>
          <cell r="S76">
            <v>3</v>
          </cell>
        </row>
        <row r="77">
          <cell r="G77" t="str">
            <v>04204-SALAMANCA</v>
          </cell>
          <cell r="H77">
            <v>21</v>
          </cell>
          <cell r="I77">
            <v>15</v>
          </cell>
          <cell r="J77">
            <v>29</v>
          </cell>
          <cell r="K77">
            <v>19</v>
          </cell>
          <cell r="L77">
            <v>16</v>
          </cell>
          <cell r="M77">
            <v>18</v>
          </cell>
          <cell r="N77">
            <v>19</v>
          </cell>
          <cell r="O77">
            <v>18</v>
          </cell>
          <cell r="P77">
            <v>20</v>
          </cell>
          <cell r="Q77">
            <v>16</v>
          </cell>
          <cell r="R77">
            <v>22</v>
          </cell>
          <cell r="S77">
            <v>213</v>
          </cell>
        </row>
        <row r="78">
          <cell r="G78" t="str">
            <v>105104-HOSPITAL SALAMANCA</v>
          </cell>
          <cell r="H78">
            <v>13</v>
          </cell>
          <cell r="I78">
            <v>7</v>
          </cell>
          <cell r="J78">
            <v>23</v>
          </cell>
          <cell r="K78">
            <v>13</v>
          </cell>
          <cell r="L78">
            <v>12</v>
          </cell>
          <cell r="M78">
            <v>9</v>
          </cell>
          <cell r="N78">
            <v>15</v>
          </cell>
          <cell r="O78">
            <v>12</v>
          </cell>
          <cell r="P78">
            <v>10</v>
          </cell>
          <cell r="Q78">
            <v>9</v>
          </cell>
          <cell r="R78">
            <v>14</v>
          </cell>
          <cell r="S78">
            <v>137</v>
          </cell>
        </row>
        <row r="79">
          <cell r="G79" t="str">
            <v>105452-P.S.R. CUNCUMEN                 </v>
          </cell>
          <cell r="H79">
            <v>6</v>
          </cell>
          <cell r="I79">
            <v>5</v>
          </cell>
          <cell r="J79">
            <v>3</v>
          </cell>
          <cell r="K79">
            <v>3</v>
          </cell>
          <cell r="L79">
            <v>2</v>
          </cell>
          <cell r="M79">
            <v>4</v>
          </cell>
          <cell r="N79">
            <v>3</v>
          </cell>
          <cell r="O79">
            <v>4</v>
          </cell>
          <cell r="P79">
            <v>7</v>
          </cell>
          <cell r="Q79">
            <v>3</v>
          </cell>
          <cell r="R79">
            <v>6</v>
          </cell>
          <cell r="S79">
            <v>46</v>
          </cell>
        </row>
        <row r="80">
          <cell r="G80" t="str">
            <v>105453-P.S.R. TRANQUILLA</v>
          </cell>
          <cell r="H80">
            <v>1</v>
          </cell>
          <cell r="M80">
            <v>2</v>
          </cell>
          <cell r="R80">
            <v>1</v>
          </cell>
          <cell r="S80">
            <v>4</v>
          </cell>
        </row>
        <row r="81">
          <cell r="G81" t="str">
            <v>105454-P.S.R. CUNLAGUA</v>
          </cell>
          <cell r="P81">
            <v>1</v>
          </cell>
          <cell r="S81">
            <v>1</v>
          </cell>
        </row>
        <row r="82">
          <cell r="G82" t="str">
            <v>105455-P.S.R. CHILLEPIN</v>
          </cell>
          <cell r="H82">
            <v>1</v>
          </cell>
          <cell r="I82">
            <v>2</v>
          </cell>
          <cell r="L82">
            <v>1</v>
          </cell>
          <cell r="M82">
            <v>1</v>
          </cell>
          <cell r="O82">
            <v>1</v>
          </cell>
          <cell r="P82">
            <v>1</v>
          </cell>
          <cell r="Q82">
            <v>2</v>
          </cell>
          <cell r="S82">
            <v>9</v>
          </cell>
        </row>
        <row r="83">
          <cell r="G83" t="str">
            <v>105456-P.S.R. LLIMPO</v>
          </cell>
          <cell r="I83">
            <v>1</v>
          </cell>
          <cell r="K83">
            <v>1</v>
          </cell>
          <cell r="N83">
            <v>1</v>
          </cell>
          <cell r="Q83">
            <v>1</v>
          </cell>
          <cell r="S83">
            <v>4</v>
          </cell>
        </row>
        <row r="84">
          <cell r="G84" t="str">
            <v>105458-P.S.R. TAHUINCO</v>
          </cell>
          <cell r="J84">
            <v>1</v>
          </cell>
          <cell r="L84">
            <v>1</v>
          </cell>
          <cell r="P84">
            <v>1</v>
          </cell>
          <cell r="S84">
            <v>3</v>
          </cell>
        </row>
        <row r="85">
          <cell r="G85" t="str">
            <v>105491-P.S.R. QUELEN BAJO</v>
          </cell>
          <cell r="J85">
            <v>1</v>
          </cell>
          <cell r="K85">
            <v>1</v>
          </cell>
          <cell r="M85">
            <v>1</v>
          </cell>
          <cell r="Q85">
            <v>1</v>
          </cell>
          <cell r="S85">
            <v>4</v>
          </cell>
        </row>
        <row r="86">
          <cell r="G86" t="str">
            <v>105492-P.S.R. CAMISA</v>
          </cell>
          <cell r="J86">
            <v>1</v>
          </cell>
          <cell r="K86">
            <v>1</v>
          </cell>
          <cell r="R86">
            <v>1</v>
          </cell>
          <cell r="S86">
            <v>3</v>
          </cell>
        </row>
        <row r="87">
          <cell r="G87" t="str">
            <v>105501-P.S.R. ARBOLEDA GRANDE</v>
          </cell>
          <cell r="M87">
            <v>1</v>
          </cell>
          <cell r="O87">
            <v>1</v>
          </cell>
          <cell r="S87">
            <v>2</v>
          </cell>
        </row>
        <row r="88">
          <cell r="G88" t="str">
            <v>04301-OVALLE</v>
          </cell>
          <cell r="H88">
            <v>102</v>
          </cell>
          <cell r="I88">
            <v>68</v>
          </cell>
          <cell r="J88">
            <v>119</v>
          </cell>
          <cell r="K88">
            <v>86</v>
          </cell>
          <cell r="L88">
            <v>125</v>
          </cell>
          <cell r="M88">
            <v>79</v>
          </cell>
          <cell r="N88">
            <v>109</v>
          </cell>
          <cell r="O88">
            <v>84</v>
          </cell>
          <cell r="P88">
            <v>63</v>
          </cell>
          <cell r="Q88">
            <v>92</v>
          </cell>
          <cell r="R88">
            <v>69</v>
          </cell>
          <cell r="S88">
            <v>996</v>
          </cell>
        </row>
        <row r="89">
          <cell r="G89" t="str">
            <v>105315-CES. RURAL C. DE TAMAYA</v>
          </cell>
          <cell r="H89">
            <v>2</v>
          </cell>
          <cell r="I89">
            <v>2</v>
          </cell>
          <cell r="J89">
            <v>8</v>
          </cell>
          <cell r="K89">
            <v>7</v>
          </cell>
          <cell r="L89">
            <v>6</v>
          </cell>
          <cell r="M89">
            <v>2</v>
          </cell>
          <cell r="N89">
            <v>6</v>
          </cell>
          <cell r="O89">
            <v>4</v>
          </cell>
          <cell r="P89">
            <v>3</v>
          </cell>
          <cell r="Q89">
            <v>2</v>
          </cell>
          <cell r="R89">
            <v>6</v>
          </cell>
          <cell r="S89">
            <v>48</v>
          </cell>
        </row>
        <row r="90">
          <cell r="G90" t="str">
            <v>105317-CES. JORGE JORDAN D.</v>
          </cell>
          <cell r="H90">
            <v>29</v>
          </cell>
          <cell r="I90">
            <v>20</v>
          </cell>
          <cell r="J90">
            <v>34</v>
          </cell>
          <cell r="K90">
            <v>19</v>
          </cell>
          <cell r="L90">
            <v>41</v>
          </cell>
          <cell r="M90">
            <v>21</v>
          </cell>
          <cell r="N90">
            <v>35</v>
          </cell>
          <cell r="O90">
            <v>16</v>
          </cell>
          <cell r="P90">
            <v>22</v>
          </cell>
          <cell r="Q90">
            <v>20</v>
          </cell>
          <cell r="R90">
            <v>17</v>
          </cell>
          <cell r="S90">
            <v>274</v>
          </cell>
        </row>
        <row r="91">
          <cell r="G91" t="str">
            <v>105322-CES. MARCOS MACUADA</v>
          </cell>
          <cell r="H91">
            <v>48</v>
          </cell>
          <cell r="I91">
            <v>28</v>
          </cell>
          <cell r="J91">
            <v>50</v>
          </cell>
          <cell r="K91">
            <v>38</v>
          </cell>
          <cell r="L91">
            <v>49</v>
          </cell>
          <cell r="M91">
            <v>39</v>
          </cell>
          <cell r="N91">
            <v>41</v>
          </cell>
          <cell r="O91">
            <v>45</v>
          </cell>
          <cell r="P91">
            <v>24</v>
          </cell>
          <cell r="Q91">
            <v>40</v>
          </cell>
          <cell r="R91">
            <v>34</v>
          </cell>
          <cell r="S91">
            <v>436</v>
          </cell>
        </row>
        <row r="92">
          <cell r="G92" t="str">
            <v>105324-CES. SOTAQUI</v>
          </cell>
          <cell r="H92">
            <v>5</v>
          </cell>
          <cell r="I92">
            <v>5</v>
          </cell>
          <cell r="J92">
            <v>5</v>
          </cell>
          <cell r="K92">
            <v>4</v>
          </cell>
          <cell r="L92">
            <v>10</v>
          </cell>
          <cell r="M92">
            <v>4</v>
          </cell>
          <cell r="N92">
            <v>5</v>
          </cell>
          <cell r="O92">
            <v>6</v>
          </cell>
          <cell r="P92">
            <v>2</v>
          </cell>
          <cell r="Q92">
            <v>9</v>
          </cell>
          <cell r="R92">
            <v>4</v>
          </cell>
          <cell r="S92">
            <v>59</v>
          </cell>
        </row>
        <row r="93">
          <cell r="G93" t="str">
            <v>105415-P.S.R. BARRAZA</v>
          </cell>
          <cell r="H93">
            <v>1</v>
          </cell>
          <cell r="J93">
            <v>3</v>
          </cell>
          <cell r="K93">
            <v>1</v>
          </cell>
          <cell r="L93">
            <v>1</v>
          </cell>
          <cell r="N93">
            <v>2</v>
          </cell>
          <cell r="R93">
            <v>1</v>
          </cell>
          <cell r="S93">
            <v>9</v>
          </cell>
        </row>
        <row r="94">
          <cell r="G94" t="str">
            <v>105416-P.S.R. CAMARICO                  </v>
          </cell>
          <cell r="H94">
            <v>1</v>
          </cell>
          <cell r="J94">
            <v>2</v>
          </cell>
          <cell r="K94">
            <v>2</v>
          </cell>
          <cell r="L94">
            <v>2</v>
          </cell>
          <cell r="N94">
            <v>1</v>
          </cell>
          <cell r="O94">
            <v>3</v>
          </cell>
          <cell r="P94">
            <v>2</v>
          </cell>
          <cell r="R94">
            <v>1</v>
          </cell>
          <cell r="S94">
            <v>14</v>
          </cell>
        </row>
        <row r="95">
          <cell r="G95" t="str">
            <v>105417-P.S.R. ALCONES BAJOS</v>
          </cell>
          <cell r="H95">
            <v>1</v>
          </cell>
          <cell r="P95">
            <v>1</v>
          </cell>
          <cell r="R95">
            <v>1</v>
          </cell>
          <cell r="S95">
            <v>3</v>
          </cell>
        </row>
        <row r="96">
          <cell r="G96" t="str">
            <v>105419-P.S.R. LAS SOSSAS</v>
          </cell>
          <cell r="H96">
            <v>1</v>
          </cell>
          <cell r="N96">
            <v>1</v>
          </cell>
          <cell r="S96">
            <v>2</v>
          </cell>
        </row>
        <row r="97">
          <cell r="G97" t="str">
            <v>105420-P.S.R. LIMARI</v>
          </cell>
          <cell r="H97">
            <v>1</v>
          </cell>
          <cell r="J97">
            <v>1</v>
          </cell>
          <cell r="L97">
            <v>2</v>
          </cell>
          <cell r="M97">
            <v>1</v>
          </cell>
          <cell r="N97">
            <v>1</v>
          </cell>
          <cell r="R97">
            <v>1</v>
          </cell>
          <cell r="S97">
            <v>7</v>
          </cell>
        </row>
        <row r="98">
          <cell r="G98" t="str">
            <v>105422-P.S.R. HORNILLOS</v>
          </cell>
          <cell r="I98">
            <v>1</v>
          </cell>
          <cell r="K98">
            <v>1</v>
          </cell>
          <cell r="S98">
            <v>2</v>
          </cell>
        </row>
        <row r="99">
          <cell r="G99" t="str">
            <v>105437-P.S.R. CHALINGA</v>
          </cell>
          <cell r="K99">
            <v>1</v>
          </cell>
          <cell r="L99">
            <v>1</v>
          </cell>
          <cell r="O99">
            <v>1</v>
          </cell>
          <cell r="R99">
            <v>1</v>
          </cell>
          <cell r="S99">
            <v>4</v>
          </cell>
        </row>
        <row r="100">
          <cell r="G100" t="str">
            <v>105439-P.S.R. CERRO BLANCO</v>
          </cell>
          <cell r="Q100">
            <v>1</v>
          </cell>
          <cell r="S100">
            <v>1</v>
          </cell>
        </row>
        <row r="101">
          <cell r="G101" t="str">
            <v>105507-P.S.R. HUAMALATA</v>
          </cell>
          <cell r="I101">
            <v>2</v>
          </cell>
          <cell r="J101">
            <v>3</v>
          </cell>
          <cell r="L101">
            <v>2</v>
          </cell>
          <cell r="M101">
            <v>2</v>
          </cell>
          <cell r="N101">
            <v>3</v>
          </cell>
          <cell r="O101">
            <v>1</v>
          </cell>
          <cell r="P101">
            <v>2</v>
          </cell>
          <cell r="S101">
            <v>15</v>
          </cell>
        </row>
        <row r="102">
          <cell r="G102" t="str">
            <v>105510-P.S.R. RECOLETA</v>
          </cell>
          <cell r="H102">
            <v>1</v>
          </cell>
          <cell r="J102">
            <v>1</v>
          </cell>
          <cell r="O102">
            <v>1</v>
          </cell>
          <cell r="Q102">
            <v>2</v>
          </cell>
          <cell r="S102">
            <v>5</v>
          </cell>
        </row>
        <row r="103">
          <cell r="G103" t="str">
            <v>105722-CECOF SAN JOSE DE LA DEHESA</v>
          </cell>
          <cell r="H103">
            <v>8</v>
          </cell>
          <cell r="I103">
            <v>6</v>
          </cell>
          <cell r="J103">
            <v>7</v>
          </cell>
          <cell r="K103">
            <v>8</v>
          </cell>
          <cell r="L103">
            <v>7</v>
          </cell>
          <cell r="M103">
            <v>7</v>
          </cell>
          <cell r="N103">
            <v>11</v>
          </cell>
          <cell r="O103">
            <v>4</v>
          </cell>
          <cell r="P103">
            <v>5</v>
          </cell>
          <cell r="Q103">
            <v>6</v>
          </cell>
          <cell r="R103">
            <v>2</v>
          </cell>
          <cell r="S103">
            <v>71</v>
          </cell>
        </row>
        <row r="104">
          <cell r="G104" t="str">
            <v>105723-CECOF LIMARI</v>
          </cell>
          <cell r="H104">
            <v>4</v>
          </cell>
          <cell r="I104">
            <v>4</v>
          </cell>
          <cell r="J104">
            <v>5</v>
          </cell>
          <cell r="K104">
            <v>5</v>
          </cell>
          <cell r="L104">
            <v>4</v>
          </cell>
          <cell r="M104">
            <v>3</v>
          </cell>
          <cell r="N104">
            <v>3</v>
          </cell>
          <cell r="O104">
            <v>3</v>
          </cell>
          <cell r="P104">
            <v>2</v>
          </cell>
          <cell r="Q104">
            <v>7</v>
          </cell>
          <cell r="S104">
            <v>40</v>
          </cell>
        </row>
        <row r="105">
          <cell r="G105" t="str">
            <v>200258-CECOF LOS COPIHUES</v>
          </cell>
          <cell r="Q105">
            <v>5</v>
          </cell>
          <cell r="R105">
            <v>1</v>
          </cell>
          <cell r="S105">
            <v>6</v>
          </cell>
        </row>
        <row r="106">
          <cell r="G106" t="str">
            <v>04302-COMBARBALÁ</v>
          </cell>
          <cell r="H106">
            <v>7</v>
          </cell>
          <cell r="I106">
            <v>10</v>
          </cell>
          <cell r="J106">
            <v>11</v>
          </cell>
          <cell r="K106">
            <v>10</v>
          </cell>
          <cell r="L106">
            <v>4</v>
          </cell>
          <cell r="M106">
            <v>7</v>
          </cell>
          <cell r="N106">
            <v>8</v>
          </cell>
          <cell r="O106">
            <v>5</v>
          </cell>
          <cell r="P106">
            <v>10</v>
          </cell>
          <cell r="Q106">
            <v>8</v>
          </cell>
          <cell r="R106">
            <v>7</v>
          </cell>
          <cell r="S106">
            <v>87</v>
          </cell>
        </row>
        <row r="107">
          <cell r="G107" t="str">
            <v>105105-HOSPITAL COMBARBALA</v>
          </cell>
          <cell r="H107">
            <v>5</v>
          </cell>
          <cell r="I107">
            <v>6</v>
          </cell>
          <cell r="J107">
            <v>7</v>
          </cell>
          <cell r="K107">
            <v>7</v>
          </cell>
          <cell r="L107">
            <v>3</v>
          </cell>
          <cell r="M107">
            <v>5</v>
          </cell>
          <cell r="N107">
            <v>4</v>
          </cell>
          <cell r="O107">
            <v>3</v>
          </cell>
          <cell r="P107">
            <v>3</v>
          </cell>
          <cell r="Q107">
            <v>5</v>
          </cell>
          <cell r="R107">
            <v>5</v>
          </cell>
          <cell r="S107">
            <v>53</v>
          </cell>
        </row>
        <row r="108">
          <cell r="G108" t="str">
            <v>105433-P.S.R. SAN LORENZO</v>
          </cell>
          <cell r="P108">
            <v>1</v>
          </cell>
          <cell r="S108">
            <v>1</v>
          </cell>
        </row>
        <row r="109">
          <cell r="G109" t="str">
            <v>105434-P.S.R. SAN MARCOS</v>
          </cell>
          <cell r="J109">
            <v>1</v>
          </cell>
          <cell r="M109">
            <v>1</v>
          </cell>
          <cell r="R109">
            <v>1</v>
          </cell>
          <cell r="S109">
            <v>3</v>
          </cell>
        </row>
        <row r="110">
          <cell r="G110" t="str">
            <v>105459-P.S.R. BARRANCAS                </v>
          </cell>
          <cell r="I110">
            <v>1</v>
          </cell>
          <cell r="O110">
            <v>1</v>
          </cell>
          <cell r="P110">
            <v>1</v>
          </cell>
          <cell r="S110">
            <v>3</v>
          </cell>
        </row>
        <row r="111">
          <cell r="G111" t="str">
            <v>105460-P.S.R. COGOTI 18</v>
          </cell>
          <cell r="J111">
            <v>2</v>
          </cell>
          <cell r="K111">
            <v>1</v>
          </cell>
          <cell r="N111">
            <v>1</v>
          </cell>
          <cell r="P111">
            <v>1</v>
          </cell>
          <cell r="Q111">
            <v>2</v>
          </cell>
          <cell r="R111">
            <v>1</v>
          </cell>
          <cell r="S111">
            <v>8</v>
          </cell>
        </row>
        <row r="112">
          <cell r="G112" t="str">
            <v>105461-P.S.R. EL HUACHO</v>
          </cell>
          <cell r="I112">
            <v>1</v>
          </cell>
          <cell r="S112">
            <v>1</v>
          </cell>
        </row>
        <row r="113">
          <cell r="G113" t="str">
            <v>105462-P.S.R. EL SAUCE</v>
          </cell>
          <cell r="H113">
            <v>1</v>
          </cell>
          <cell r="K113">
            <v>1</v>
          </cell>
          <cell r="S113">
            <v>2</v>
          </cell>
        </row>
        <row r="114">
          <cell r="G114" t="str">
            <v>105463-P.S.R. QUILITAPIA</v>
          </cell>
          <cell r="N114">
            <v>1</v>
          </cell>
          <cell r="O114">
            <v>1</v>
          </cell>
          <cell r="P114">
            <v>2</v>
          </cell>
          <cell r="S114">
            <v>4</v>
          </cell>
        </row>
        <row r="115">
          <cell r="G115" t="str">
            <v>105464-P.S.R. LA LIGUA</v>
          </cell>
          <cell r="I115">
            <v>1</v>
          </cell>
          <cell r="L115">
            <v>1</v>
          </cell>
          <cell r="N115">
            <v>1</v>
          </cell>
          <cell r="P115">
            <v>1</v>
          </cell>
          <cell r="Q115">
            <v>1</v>
          </cell>
          <cell r="S115">
            <v>5</v>
          </cell>
        </row>
        <row r="116">
          <cell r="G116" t="str">
            <v>105465-P.S.R. RAMADILLA</v>
          </cell>
          <cell r="M116">
            <v>1</v>
          </cell>
          <cell r="P116">
            <v>1</v>
          </cell>
          <cell r="S116">
            <v>2</v>
          </cell>
        </row>
        <row r="117">
          <cell r="G117" t="str">
            <v>105466-P.S.R. VALLE HERMOSO</v>
          </cell>
          <cell r="H117">
            <v>1</v>
          </cell>
          <cell r="I117">
            <v>1</v>
          </cell>
          <cell r="J117">
            <v>1</v>
          </cell>
          <cell r="N117">
            <v>1</v>
          </cell>
          <cell r="S117">
            <v>4</v>
          </cell>
        </row>
        <row r="118">
          <cell r="G118" t="str">
            <v>105490-P.S.R. EL DURAZNO</v>
          </cell>
          <cell r="K118">
            <v>1</v>
          </cell>
          <cell r="S118">
            <v>1</v>
          </cell>
        </row>
        <row r="119">
          <cell r="G119" t="str">
            <v>04304-MONTE PATRIA</v>
          </cell>
          <cell r="H119">
            <v>23</v>
          </cell>
          <cell r="I119">
            <v>26</v>
          </cell>
          <cell r="J119">
            <v>24</v>
          </cell>
          <cell r="K119">
            <v>35</v>
          </cell>
          <cell r="L119">
            <v>19</v>
          </cell>
          <cell r="M119">
            <v>31</v>
          </cell>
          <cell r="N119">
            <v>21</v>
          </cell>
          <cell r="O119">
            <v>26</v>
          </cell>
          <cell r="P119">
            <v>14</v>
          </cell>
          <cell r="Q119">
            <v>24</v>
          </cell>
          <cell r="R119">
            <v>20</v>
          </cell>
          <cell r="S119">
            <v>263</v>
          </cell>
        </row>
        <row r="120">
          <cell r="G120" t="str">
            <v>105307-CES. RURAL MONTE PATRIA</v>
          </cell>
          <cell r="H120">
            <v>6</v>
          </cell>
          <cell r="I120">
            <v>9</v>
          </cell>
          <cell r="J120">
            <v>5</v>
          </cell>
          <cell r="K120">
            <v>13</v>
          </cell>
          <cell r="L120">
            <v>7</v>
          </cell>
          <cell r="M120">
            <v>10</v>
          </cell>
          <cell r="N120">
            <v>5</v>
          </cell>
          <cell r="O120">
            <v>10</v>
          </cell>
          <cell r="P120">
            <v>9</v>
          </cell>
          <cell r="Q120">
            <v>3</v>
          </cell>
          <cell r="R120">
            <v>8</v>
          </cell>
          <cell r="S120">
            <v>85</v>
          </cell>
        </row>
        <row r="121">
          <cell r="G121" t="str">
            <v>105311-CES. RURAL CHAÑARAL ALTO</v>
          </cell>
          <cell r="H121">
            <v>7</v>
          </cell>
          <cell r="I121">
            <v>2</v>
          </cell>
          <cell r="J121">
            <v>2</v>
          </cell>
          <cell r="K121">
            <v>4</v>
          </cell>
          <cell r="L121">
            <v>3</v>
          </cell>
          <cell r="M121">
            <v>4</v>
          </cell>
          <cell r="N121">
            <v>4</v>
          </cell>
          <cell r="O121">
            <v>3</v>
          </cell>
          <cell r="P121">
            <v>2</v>
          </cell>
          <cell r="Q121">
            <v>6</v>
          </cell>
          <cell r="R121">
            <v>4</v>
          </cell>
          <cell r="S121">
            <v>41</v>
          </cell>
        </row>
        <row r="122">
          <cell r="G122" t="str">
            <v>105312-CES. RURAL CAREN</v>
          </cell>
          <cell r="H122">
            <v>4</v>
          </cell>
          <cell r="I122">
            <v>2</v>
          </cell>
          <cell r="J122">
            <v>6</v>
          </cell>
          <cell r="K122">
            <v>6</v>
          </cell>
          <cell r="L122">
            <v>1</v>
          </cell>
          <cell r="M122">
            <v>4</v>
          </cell>
          <cell r="N122">
            <v>4</v>
          </cell>
          <cell r="O122">
            <v>4</v>
          </cell>
          <cell r="P122">
            <v>1</v>
          </cell>
          <cell r="Q122">
            <v>4</v>
          </cell>
          <cell r="S122">
            <v>36</v>
          </cell>
        </row>
        <row r="123">
          <cell r="G123" t="str">
            <v>105318-CES. RURAL EL PALQUI</v>
          </cell>
          <cell r="H123">
            <v>5</v>
          </cell>
          <cell r="I123">
            <v>9</v>
          </cell>
          <cell r="J123">
            <v>10</v>
          </cell>
          <cell r="K123">
            <v>10</v>
          </cell>
          <cell r="L123">
            <v>6</v>
          </cell>
          <cell r="M123">
            <v>8</v>
          </cell>
          <cell r="N123">
            <v>4</v>
          </cell>
          <cell r="O123">
            <v>5</v>
          </cell>
          <cell r="P123">
            <v>2</v>
          </cell>
          <cell r="Q123">
            <v>9</v>
          </cell>
          <cell r="R123">
            <v>7</v>
          </cell>
          <cell r="S123">
            <v>75</v>
          </cell>
        </row>
        <row r="124">
          <cell r="G124" t="str">
            <v>105425-P.S.R. CHILECITO</v>
          </cell>
          <cell r="I124">
            <v>2</v>
          </cell>
          <cell r="M124">
            <v>1</v>
          </cell>
          <cell r="N124">
            <v>1</v>
          </cell>
          <cell r="R124">
            <v>1</v>
          </cell>
          <cell r="S124">
            <v>5</v>
          </cell>
        </row>
        <row r="125">
          <cell r="G125" t="str">
            <v>105427-P.S.R. HACIENDA VALDIVIA</v>
          </cell>
          <cell r="I125">
            <v>1</v>
          </cell>
          <cell r="L125">
            <v>1</v>
          </cell>
          <cell r="S125">
            <v>2</v>
          </cell>
        </row>
        <row r="126">
          <cell r="G126" t="str">
            <v>105428-P.S.R. HUATULAME</v>
          </cell>
          <cell r="H126">
            <v>1</v>
          </cell>
          <cell r="N126">
            <v>1</v>
          </cell>
          <cell r="S126">
            <v>2</v>
          </cell>
        </row>
        <row r="127">
          <cell r="G127" t="str">
            <v>105430-P.S.R. MIALQUI</v>
          </cell>
          <cell r="M127">
            <v>1</v>
          </cell>
          <cell r="Q127">
            <v>1</v>
          </cell>
          <cell r="S127">
            <v>2</v>
          </cell>
        </row>
        <row r="128">
          <cell r="G128" t="str">
            <v>105431-P.S.R. PEDREGAL</v>
          </cell>
          <cell r="I128">
            <v>1</v>
          </cell>
          <cell r="M128">
            <v>1</v>
          </cell>
          <cell r="Q128">
            <v>1</v>
          </cell>
          <cell r="S128">
            <v>3</v>
          </cell>
        </row>
        <row r="129">
          <cell r="G129" t="str">
            <v>105432-P.S.R. RAPEL</v>
          </cell>
          <cell r="J129">
            <v>1</v>
          </cell>
          <cell r="K129">
            <v>1</v>
          </cell>
          <cell r="N129">
            <v>1</v>
          </cell>
          <cell r="O129">
            <v>2</v>
          </cell>
          <cell r="S129">
            <v>5</v>
          </cell>
        </row>
        <row r="130">
          <cell r="G130" t="str">
            <v>105435-P.S.R. TULAHUEN</v>
          </cell>
          <cell r="M130">
            <v>2</v>
          </cell>
          <cell r="O130">
            <v>1</v>
          </cell>
          <cell r="S130">
            <v>3</v>
          </cell>
        </row>
        <row r="131">
          <cell r="G131" t="str">
            <v>105436-P.S.R. EL MAITEN</v>
          </cell>
          <cell r="O131">
            <v>1</v>
          </cell>
          <cell r="S131">
            <v>1</v>
          </cell>
        </row>
        <row r="132">
          <cell r="G132" t="str">
            <v>105489-P.S.R. RAMADAS DE TULAHUEN</v>
          </cell>
          <cell r="K132">
            <v>1</v>
          </cell>
          <cell r="L132">
            <v>1</v>
          </cell>
          <cell r="N132">
            <v>1</v>
          </cell>
          <cell r="S132">
            <v>3</v>
          </cell>
        </row>
        <row r="133">
          <cell r="G133" t="str">
            <v>04304-PUNITAQUI</v>
          </cell>
          <cell r="H133">
            <v>5</v>
          </cell>
          <cell r="I133">
            <v>13</v>
          </cell>
          <cell r="J133">
            <v>9</v>
          </cell>
          <cell r="K133">
            <v>11</v>
          </cell>
          <cell r="L133">
            <v>8</v>
          </cell>
          <cell r="M133">
            <v>19</v>
          </cell>
          <cell r="N133">
            <v>15</v>
          </cell>
          <cell r="O133">
            <v>22</v>
          </cell>
          <cell r="P133">
            <v>9</v>
          </cell>
          <cell r="Q133">
            <v>11</v>
          </cell>
          <cell r="R133">
            <v>3</v>
          </cell>
          <cell r="S133">
            <v>125</v>
          </cell>
        </row>
        <row r="134">
          <cell r="G134" t="str">
            <v>105308-CES. RURAL PUNITAQUI</v>
          </cell>
          <cell r="H134">
            <v>5</v>
          </cell>
          <cell r="I134">
            <v>13</v>
          </cell>
          <cell r="J134">
            <v>9</v>
          </cell>
          <cell r="K134">
            <v>11</v>
          </cell>
          <cell r="L134">
            <v>8</v>
          </cell>
          <cell r="M134">
            <v>19</v>
          </cell>
          <cell r="N134">
            <v>15</v>
          </cell>
          <cell r="O134">
            <v>22</v>
          </cell>
          <cell r="P134">
            <v>9</v>
          </cell>
          <cell r="Q134">
            <v>11</v>
          </cell>
          <cell r="R134">
            <v>3</v>
          </cell>
          <cell r="S134">
            <v>125</v>
          </cell>
        </row>
        <row r="135">
          <cell r="G135" t="str">
            <v>04305-RIO HURTADO</v>
          </cell>
          <cell r="H135">
            <v>1</v>
          </cell>
          <cell r="I135">
            <v>1</v>
          </cell>
          <cell r="J135">
            <v>2</v>
          </cell>
          <cell r="K135">
            <v>3</v>
          </cell>
          <cell r="L135">
            <v>6</v>
          </cell>
          <cell r="M135">
            <v>6</v>
          </cell>
          <cell r="N135">
            <v>1</v>
          </cell>
          <cell r="P135">
            <v>5</v>
          </cell>
          <cell r="Q135">
            <v>1</v>
          </cell>
          <cell r="R135">
            <v>3</v>
          </cell>
          <cell r="S135">
            <v>29</v>
          </cell>
        </row>
        <row r="136">
          <cell r="G136" t="str">
            <v>105310-CES. RURAL PICHASCA</v>
          </cell>
          <cell r="H136">
            <v>1</v>
          </cell>
          <cell r="I136">
            <v>1</v>
          </cell>
          <cell r="K136">
            <v>2</v>
          </cell>
          <cell r="L136">
            <v>3</v>
          </cell>
          <cell r="M136">
            <v>1</v>
          </cell>
          <cell r="P136">
            <v>3</v>
          </cell>
          <cell r="R136">
            <v>2</v>
          </cell>
          <cell r="S136">
            <v>13</v>
          </cell>
        </row>
        <row r="137">
          <cell r="G137" t="str">
            <v>105409-P.S.R. EL CHAÑAR</v>
          </cell>
          <cell r="M137">
            <v>1</v>
          </cell>
          <cell r="S137">
            <v>1</v>
          </cell>
        </row>
        <row r="138">
          <cell r="G138" t="str">
            <v>105410-P.S.R. HURTADO</v>
          </cell>
          <cell r="J138">
            <v>1</v>
          </cell>
          <cell r="P138">
            <v>1</v>
          </cell>
          <cell r="S138">
            <v>2</v>
          </cell>
        </row>
        <row r="139">
          <cell r="G139" t="str">
            <v>105411-P.S.R. LAS BREAS</v>
          </cell>
          <cell r="J139">
            <v>1</v>
          </cell>
          <cell r="S139">
            <v>1</v>
          </cell>
        </row>
        <row r="140">
          <cell r="G140" t="str">
            <v>105413-P.S.R. SAMO ALTO</v>
          </cell>
          <cell r="M140">
            <v>1</v>
          </cell>
          <cell r="S140">
            <v>1</v>
          </cell>
        </row>
        <row r="141">
          <cell r="G141" t="str">
            <v>105414-P.S.R. SERON</v>
          </cell>
          <cell r="K141">
            <v>1</v>
          </cell>
          <cell r="L141">
            <v>3</v>
          </cell>
          <cell r="M141">
            <v>2</v>
          </cell>
          <cell r="P141">
            <v>1</v>
          </cell>
          <cell r="R141">
            <v>1</v>
          </cell>
          <cell r="S141">
            <v>8</v>
          </cell>
        </row>
        <row r="142">
          <cell r="G142" t="str">
            <v>105503-P.S.R. TABAQUEROS</v>
          </cell>
          <cell r="M142">
            <v>1</v>
          </cell>
          <cell r="N142">
            <v>1</v>
          </cell>
          <cell r="Q142">
            <v>1</v>
          </cell>
          <cell r="S142">
            <v>3</v>
          </cell>
        </row>
        <row r="143">
          <cell r="G143" t="str">
            <v>Total general</v>
          </cell>
          <cell r="H143">
            <v>685</v>
          </cell>
          <cell r="I143">
            <v>599</v>
          </cell>
          <cell r="J143">
            <v>678</v>
          </cell>
          <cell r="K143">
            <v>603</v>
          </cell>
          <cell r="L143">
            <v>630</v>
          </cell>
          <cell r="M143">
            <v>537</v>
          </cell>
          <cell r="N143">
            <v>596</v>
          </cell>
          <cell r="O143">
            <v>619</v>
          </cell>
          <cell r="P143">
            <v>501</v>
          </cell>
          <cell r="Q143">
            <v>491</v>
          </cell>
          <cell r="R143">
            <v>412</v>
          </cell>
          <cell r="S143">
            <v>6351</v>
          </cell>
        </row>
      </sheetData>
      <sheetData sheetId="8">
        <row r="2">
          <cell r="G2" t="str">
            <v>Suma de Total</v>
          </cell>
          <cell r="H2" t="str">
            <v>Etiquetas de columna</v>
          </cell>
        </row>
        <row r="3">
          <cell r="G3" t="str">
            <v>Etiquetas de fila</v>
          </cell>
          <cell r="H3">
            <v>1</v>
          </cell>
          <cell r="I3">
            <v>2</v>
          </cell>
          <cell r="J3">
            <v>3</v>
          </cell>
          <cell r="K3">
            <v>4</v>
          </cell>
          <cell r="L3">
            <v>5</v>
          </cell>
          <cell r="M3">
            <v>6</v>
          </cell>
          <cell r="N3">
            <v>7</v>
          </cell>
          <cell r="O3">
            <v>8</v>
          </cell>
          <cell r="P3">
            <v>9</v>
          </cell>
          <cell r="Q3">
            <v>10</v>
          </cell>
          <cell r="R3">
            <v>11</v>
          </cell>
          <cell r="S3" t="str">
            <v>Total general</v>
          </cell>
        </row>
        <row r="4">
          <cell r="G4" t="str">
            <v>04101-LA SERENA</v>
          </cell>
          <cell r="H4">
            <v>271</v>
          </cell>
          <cell r="I4">
            <v>222</v>
          </cell>
          <cell r="J4">
            <v>226</v>
          </cell>
          <cell r="K4">
            <v>203</v>
          </cell>
          <cell r="L4">
            <v>186</v>
          </cell>
          <cell r="M4">
            <v>158</v>
          </cell>
          <cell r="N4">
            <v>211</v>
          </cell>
          <cell r="O4">
            <v>211</v>
          </cell>
          <cell r="P4">
            <v>171</v>
          </cell>
          <cell r="Q4">
            <v>154</v>
          </cell>
          <cell r="R4">
            <v>97</v>
          </cell>
          <cell r="S4">
            <v>2110</v>
          </cell>
        </row>
        <row r="5">
          <cell r="G5" t="str">
            <v>105300-CES. CARDENAL CARO</v>
          </cell>
          <cell r="H5">
            <v>45</v>
          </cell>
          <cell r="I5">
            <v>34</v>
          </cell>
          <cell r="J5">
            <v>40</v>
          </cell>
          <cell r="K5">
            <v>30</v>
          </cell>
          <cell r="L5">
            <v>27</v>
          </cell>
          <cell r="M5">
            <v>23</v>
          </cell>
          <cell r="N5">
            <v>41</v>
          </cell>
          <cell r="O5">
            <v>32</v>
          </cell>
          <cell r="P5">
            <v>23</v>
          </cell>
          <cell r="Q5">
            <v>21</v>
          </cell>
          <cell r="R5">
            <v>9</v>
          </cell>
          <cell r="S5">
            <v>325</v>
          </cell>
        </row>
        <row r="6">
          <cell r="G6" t="str">
            <v>105301-CES. LAS COMPAÑIAS</v>
          </cell>
          <cell r="H6">
            <v>42</v>
          </cell>
          <cell r="I6">
            <v>33</v>
          </cell>
          <cell r="J6">
            <v>28</v>
          </cell>
          <cell r="K6">
            <v>23</v>
          </cell>
          <cell r="L6">
            <v>25</v>
          </cell>
          <cell r="M6">
            <v>18</v>
          </cell>
          <cell r="N6">
            <v>32</v>
          </cell>
          <cell r="O6">
            <v>28</v>
          </cell>
          <cell r="P6">
            <v>33</v>
          </cell>
          <cell r="Q6">
            <v>22</v>
          </cell>
          <cell r="R6">
            <v>11</v>
          </cell>
          <cell r="S6">
            <v>295</v>
          </cell>
        </row>
        <row r="7">
          <cell r="G7" t="str">
            <v>105302-CES. PEDRO AGUIRRE C.</v>
          </cell>
          <cell r="H7">
            <v>44</v>
          </cell>
          <cell r="I7">
            <v>27</v>
          </cell>
          <cell r="J7">
            <v>25</v>
          </cell>
          <cell r="K7">
            <v>31</v>
          </cell>
          <cell r="L7">
            <v>34</v>
          </cell>
          <cell r="M7">
            <v>23</v>
          </cell>
          <cell r="N7">
            <v>31</v>
          </cell>
          <cell r="O7">
            <v>33</v>
          </cell>
          <cell r="P7">
            <v>26</v>
          </cell>
          <cell r="Q7">
            <v>24</v>
          </cell>
          <cell r="R7">
            <v>24</v>
          </cell>
          <cell r="S7">
            <v>322</v>
          </cell>
        </row>
        <row r="8">
          <cell r="G8" t="str">
            <v>105313-CES. SCHAFFHAUSER</v>
          </cell>
          <cell r="H8">
            <v>53</v>
          </cell>
          <cell r="I8">
            <v>42</v>
          </cell>
          <cell r="J8">
            <v>49</v>
          </cell>
          <cell r="K8">
            <v>34</v>
          </cell>
          <cell r="L8">
            <v>43</v>
          </cell>
          <cell r="M8">
            <v>21</v>
          </cell>
          <cell r="N8">
            <v>31</v>
          </cell>
          <cell r="O8">
            <v>42</v>
          </cell>
          <cell r="P8">
            <v>29</v>
          </cell>
          <cell r="Q8">
            <v>35</v>
          </cell>
          <cell r="R8">
            <v>11</v>
          </cell>
          <cell r="S8">
            <v>390</v>
          </cell>
        </row>
        <row r="9">
          <cell r="G9" t="str">
            <v>105319-CES. CARDENAL R.S.H.</v>
          </cell>
          <cell r="H9">
            <v>29</v>
          </cell>
          <cell r="I9">
            <v>40</v>
          </cell>
          <cell r="J9">
            <v>19</v>
          </cell>
          <cell r="K9">
            <v>21</v>
          </cell>
          <cell r="L9">
            <v>14</v>
          </cell>
          <cell r="M9">
            <v>33</v>
          </cell>
          <cell r="N9">
            <v>28</v>
          </cell>
          <cell r="O9">
            <v>26</v>
          </cell>
          <cell r="P9">
            <v>23</v>
          </cell>
          <cell r="Q9">
            <v>19</v>
          </cell>
          <cell r="R9">
            <v>18</v>
          </cell>
          <cell r="S9">
            <v>270</v>
          </cell>
        </row>
        <row r="10">
          <cell r="G10" t="str">
            <v>105325-CESFAM JUAN PABLO II</v>
          </cell>
          <cell r="H10">
            <v>41</v>
          </cell>
          <cell r="I10">
            <v>32</v>
          </cell>
          <cell r="J10">
            <v>50</v>
          </cell>
          <cell r="K10">
            <v>47</v>
          </cell>
          <cell r="L10">
            <v>33</v>
          </cell>
          <cell r="M10">
            <v>28</v>
          </cell>
          <cell r="N10">
            <v>30</v>
          </cell>
          <cell r="O10">
            <v>33</v>
          </cell>
          <cell r="P10">
            <v>27</v>
          </cell>
          <cell r="Q10">
            <v>25</v>
          </cell>
          <cell r="R10">
            <v>15</v>
          </cell>
          <cell r="S10">
            <v>361</v>
          </cell>
        </row>
        <row r="11">
          <cell r="G11" t="str">
            <v>105400-P.S.R. ALGARROBITO            </v>
          </cell>
          <cell r="H11">
            <v>5</v>
          </cell>
          <cell r="I11">
            <v>3</v>
          </cell>
          <cell r="J11">
            <v>1</v>
          </cell>
          <cell r="K11">
            <v>3</v>
          </cell>
          <cell r="L11">
            <v>5</v>
          </cell>
          <cell r="M11">
            <v>2</v>
          </cell>
          <cell r="N11">
            <v>4</v>
          </cell>
          <cell r="O11">
            <v>5</v>
          </cell>
          <cell r="P11">
            <v>3</v>
          </cell>
          <cell r="S11">
            <v>31</v>
          </cell>
        </row>
        <row r="12">
          <cell r="G12" t="str">
            <v>105401-P.S.R. LAS ROJAS</v>
          </cell>
          <cell r="H12">
            <v>1</v>
          </cell>
          <cell r="N12">
            <v>1</v>
          </cell>
          <cell r="O12">
            <v>4</v>
          </cell>
          <cell r="R12">
            <v>1</v>
          </cell>
          <cell r="S12">
            <v>7</v>
          </cell>
        </row>
        <row r="13">
          <cell r="G13" t="str">
            <v>105402-P.S.R. EL ROMERO</v>
          </cell>
          <cell r="K13">
            <v>3</v>
          </cell>
          <cell r="N13">
            <v>1</v>
          </cell>
          <cell r="S13">
            <v>4</v>
          </cell>
        </row>
        <row r="14">
          <cell r="G14" t="str">
            <v>105499-P.S.R. LAMBERT</v>
          </cell>
          <cell r="H14">
            <v>3</v>
          </cell>
          <cell r="I14">
            <v>3</v>
          </cell>
          <cell r="J14">
            <v>2</v>
          </cell>
          <cell r="K14">
            <v>1</v>
          </cell>
          <cell r="L14">
            <v>1</v>
          </cell>
          <cell r="N14">
            <v>3</v>
          </cell>
          <cell r="P14">
            <v>1</v>
          </cell>
          <cell r="Q14">
            <v>1</v>
          </cell>
          <cell r="R14">
            <v>1</v>
          </cell>
          <cell r="S14">
            <v>16</v>
          </cell>
        </row>
        <row r="15">
          <cell r="G15" t="str">
            <v>105700-CECOF VILLA EL INDIO</v>
          </cell>
          <cell r="H15">
            <v>5</v>
          </cell>
          <cell r="I15">
            <v>4</v>
          </cell>
          <cell r="J15">
            <v>4</v>
          </cell>
          <cell r="K15">
            <v>3</v>
          </cell>
          <cell r="L15">
            <v>2</v>
          </cell>
          <cell r="M15">
            <v>4</v>
          </cell>
          <cell r="N15">
            <v>4</v>
          </cell>
          <cell r="O15">
            <v>2</v>
          </cell>
          <cell r="P15">
            <v>2</v>
          </cell>
          <cell r="Q15">
            <v>3</v>
          </cell>
          <cell r="R15">
            <v>1</v>
          </cell>
          <cell r="S15">
            <v>34</v>
          </cell>
        </row>
        <row r="16">
          <cell r="G16" t="str">
            <v>105701-CECOF VILLA ALEMANIA</v>
          </cell>
          <cell r="H16">
            <v>1</v>
          </cell>
          <cell r="I16">
            <v>1</v>
          </cell>
          <cell r="J16">
            <v>1</v>
          </cell>
          <cell r="K16">
            <v>2</v>
          </cell>
          <cell r="L16">
            <v>1</v>
          </cell>
          <cell r="M16">
            <v>2</v>
          </cell>
          <cell r="N16">
            <v>2</v>
          </cell>
          <cell r="O16">
            <v>2</v>
          </cell>
          <cell r="P16">
            <v>3</v>
          </cell>
          <cell r="Q16">
            <v>2</v>
          </cell>
          <cell r="R16">
            <v>3</v>
          </cell>
          <cell r="S16">
            <v>20</v>
          </cell>
        </row>
        <row r="17">
          <cell r="G17" t="str">
            <v>105702-CECOF VILLA LAMBERT</v>
          </cell>
          <cell r="H17">
            <v>2</v>
          </cell>
          <cell r="I17">
            <v>3</v>
          </cell>
          <cell r="J17">
            <v>7</v>
          </cell>
          <cell r="K17">
            <v>5</v>
          </cell>
          <cell r="L17">
            <v>1</v>
          </cell>
          <cell r="M17">
            <v>4</v>
          </cell>
          <cell r="N17">
            <v>3</v>
          </cell>
          <cell r="O17">
            <v>4</v>
          </cell>
          <cell r="P17">
            <v>1</v>
          </cell>
          <cell r="Q17">
            <v>2</v>
          </cell>
          <cell r="R17">
            <v>3</v>
          </cell>
          <cell r="S17">
            <v>35</v>
          </cell>
        </row>
        <row r="18">
          <cell r="G18" t="str">
            <v>04102-COQUIMBO</v>
          </cell>
          <cell r="H18">
            <v>236</v>
          </cell>
          <cell r="I18">
            <v>221</v>
          </cell>
          <cell r="J18">
            <v>238</v>
          </cell>
          <cell r="K18">
            <v>215</v>
          </cell>
          <cell r="L18">
            <v>232</v>
          </cell>
          <cell r="M18">
            <v>183</v>
          </cell>
          <cell r="N18">
            <v>198</v>
          </cell>
          <cell r="O18">
            <v>236</v>
          </cell>
          <cell r="P18">
            <v>207</v>
          </cell>
          <cell r="Q18">
            <v>152</v>
          </cell>
          <cell r="R18">
            <v>124</v>
          </cell>
          <cell r="S18">
            <v>2242</v>
          </cell>
        </row>
        <row r="19">
          <cell r="G19" t="str">
            <v>105303-CES. SAN JUAN</v>
          </cell>
          <cell r="H19">
            <v>42</v>
          </cell>
          <cell r="I19">
            <v>45</v>
          </cell>
          <cell r="J19">
            <v>51</v>
          </cell>
          <cell r="K19">
            <v>34</v>
          </cell>
          <cell r="L19">
            <v>54</v>
          </cell>
          <cell r="M19">
            <v>37</v>
          </cell>
          <cell r="N19">
            <v>40</v>
          </cell>
          <cell r="O19">
            <v>47</v>
          </cell>
          <cell r="P19">
            <v>41</v>
          </cell>
          <cell r="Q19">
            <v>27</v>
          </cell>
          <cell r="R19">
            <v>26</v>
          </cell>
          <cell r="S19">
            <v>444</v>
          </cell>
        </row>
        <row r="20">
          <cell r="G20" t="str">
            <v>105304-CES. SANTA CECILIA</v>
          </cell>
          <cell r="H20">
            <v>50</v>
          </cell>
          <cell r="I20">
            <v>39</v>
          </cell>
          <cell r="J20">
            <v>38</v>
          </cell>
          <cell r="K20">
            <v>45</v>
          </cell>
          <cell r="L20">
            <v>40</v>
          </cell>
          <cell r="M20">
            <v>28</v>
          </cell>
          <cell r="N20">
            <v>25</v>
          </cell>
          <cell r="O20">
            <v>39</v>
          </cell>
          <cell r="P20">
            <v>36</v>
          </cell>
          <cell r="Q20">
            <v>27</v>
          </cell>
          <cell r="R20">
            <v>25</v>
          </cell>
          <cell r="S20">
            <v>392</v>
          </cell>
        </row>
        <row r="21">
          <cell r="G21" t="str">
            <v>105305-CES. TIERRAS BLANCAS</v>
          </cell>
          <cell r="H21">
            <v>49</v>
          </cell>
          <cell r="I21">
            <v>65</v>
          </cell>
          <cell r="J21">
            <v>71</v>
          </cell>
          <cell r="K21">
            <v>47</v>
          </cell>
          <cell r="L21">
            <v>57</v>
          </cell>
          <cell r="M21">
            <v>51</v>
          </cell>
          <cell r="N21">
            <v>59</v>
          </cell>
          <cell r="O21">
            <v>65</v>
          </cell>
          <cell r="P21">
            <v>50</v>
          </cell>
          <cell r="Q21">
            <v>38</v>
          </cell>
          <cell r="R21">
            <v>13</v>
          </cell>
          <cell r="S21">
            <v>565</v>
          </cell>
        </row>
        <row r="22">
          <cell r="G22" t="str">
            <v>105321-CES. RURAL  TONGOY</v>
          </cell>
          <cell r="H22">
            <v>15</v>
          </cell>
          <cell r="I22">
            <v>6</v>
          </cell>
          <cell r="J22">
            <v>5</v>
          </cell>
          <cell r="K22">
            <v>2</v>
          </cell>
          <cell r="L22">
            <v>9</v>
          </cell>
          <cell r="M22">
            <v>7</v>
          </cell>
          <cell r="N22">
            <v>9</v>
          </cell>
          <cell r="O22">
            <v>9</v>
          </cell>
          <cell r="P22">
            <v>10</v>
          </cell>
          <cell r="Q22">
            <v>6</v>
          </cell>
          <cell r="R22">
            <v>9</v>
          </cell>
          <cell r="S22">
            <v>87</v>
          </cell>
        </row>
        <row r="23">
          <cell r="G23" t="str">
            <v>105323-CES. DR. SERGIO AGUILAR</v>
          </cell>
          <cell r="H23">
            <v>60</v>
          </cell>
          <cell r="I23">
            <v>47</v>
          </cell>
          <cell r="J23">
            <v>57</v>
          </cell>
          <cell r="K23">
            <v>69</v>
          </cell>
          <cell r="L23">
            <v>55</v>
          </cell>
          <cell r="M23">
            <v>47</v>
          </cell>
          <cell r="N23">
            <v>52</v>
          </cell>
          <cell r="O23">
            <v>61</v>
          </cell>
          <cell r="P23">
            <v>58</v>
          </cell>
          <cell r="Q23">
            <v>40</v>
          </cell>
          <cell r="R23">
            <v>43</v>
          </cell>
          <cell r="S23">
            <v>589</v>
          </cell>
        </row>
        <row r="24">
          <cell r="G24" t="str">
            <v>105404-P.S.R. EL TANGUE                         </v>
          </cell>
          <cell r="H24">
            <v>4</v>
          </cell>
          <cell r="O24">
            <v>1</v>
          </cell>
          <cell r="Q24">
            <v>1</v>
          </cell>
          <cell r="R24">
            <v>1</v>
          </cell>
          <cell r="S24">
            <v>7</v>
          </cell>
        </row>
        <row r="25">
          <cell r="G25" t="str">
            <v>105405-P.S.R. GUANAQUEROS</v>
          </cell>
          <cell r="H25">
            <v>2</v>
          </cell>
          <cell r="I25">
            <v>2</v>
          </cell>
          <cell r="J25">
            <v>1</v>
          </cell>
          <cell r="K25">
            <v>1</v>
          </cell>
          <cell r="L25">
            <v>2</v>
          </cell>
          <cell r="M25">
            <v>3</v>
          </cell>
          <cell r="N25">
            <v>2</v>
          </cell>
          <cell r="O25">
            <v>3</v>
          </cell>
          <cell r="P25">
            <v>1</v>
          </cell>
          <cell r="S25">
            <v>17</v>
          </cell>
        </row>
        <row r="26">
          <cell r="G26" t="str">
            <v>105406-P.S.R. PAN DE AZUCAR</v>
          </cell>
          <cell r="H26">
            <v>9</v>
          </cell>
          <cell r="I26">
            <v>14</v>
          </cell>
          <cell r="J26">
            <v>12</v>
          </cell>
          <cell r="K26">
            <v>10</v>
          </cell>
          <cell r="L26">
            <v>8</v>
          </cell>
          <cell r="M26">
            <v>3</v>
          </cell>
          <cell r="N26">
            <v>5</v>
          </cell>
          <cell r="O26">
            <v>8</v>
          </cell>
          <cell r="P26">
            <v>5</v>
          </cell>
          <cell r="Q26">
            <v>8</v>
          </cell>
          <cell r="R26">
            <v>3</v>
          </cell>
          <cell r="S26">
            <v>85</v>
          </cell>
        </row>
        <row r="27">
          <cell r="G27" t="str">
            <v>105407-P.S.R. TAMBILLOS</v>
          </cell>
          <cell r="I27">
            <v>2</v>
          </cell>
          <cell r="P27">
            <v>1</v>
          </cell>
          <cell r="S27">
            <v>3</v>
          </cell>
        </row>
        <row r="28">
          <cell r="G28" t="str">
            <v>105705-CECOF EL ALBA</v>
          </cell>
          <cell r="H28">
            <v>5</v>
          </cell>
          <cell r="I28">
            <v>1</v>
          </cell>
          <cell r="J28">
            <v>3</v>
          </cell>
          <cell r="K28">
            <v>7</v>
          </cell>
          <cell r="L28">
            <v>7</v>
          </cell>
          <cell r="M28">
            <v>7</v>
          </cell>
          <cell r="N28">
            <v>6</v>
          </cell>
          <cell r="O28">
            <v>3</v>
          </cell>
          <cell r="P28">
            <v>5</v>
          </cell>
          <cell r="Q28">
            <v>5</v>
          </cell>
          <cell r="R28">
            <v>4</v>
          </cell>
          <cell r="S28">
            <v>53</v>
          </cell>
        </row>
        <row r="29">
          <cell r="G29" t="str">
            <v>04103-ANDACOLLO</v>
          </cell>
          <cell r="H29">
            <v>19</v>
          </cell>
          <cell r="I29">
            <v>14</v>
          </cell>
          <cell r="J29">
            <v>11</v>
          </cell>
          <cell r="K29">
            <v>12</v>
          </cell>
          <cell r="L29">
            <v>10</v>
          </cell>
          <cell r="M29">
            <v>8</v>
          </cell>
          <cell r="N29">
            <v>7</v>
          </cell>
          <cell r="O29">
            <v>10</v>
          </cell>
          <cell r="P29">
            <v>4</v>
          </cell>
          <cell r="Q29">
            <v>12</v>
          </cell>
          <cell r="R29">
            <v>14</v>
          </cell>
          <cell r="S29">
            <v>121</v>
          </cell>
        </row>
        <row r="30">
          <cell r="G30" t="str">
            <v>105106-HOSPITAL ANDACOLLO</v>
          </cell>
          <cell r="H30">
            <v>19</v>
          </cell>
          <cell r="I30">
            <v>14</v>
          </cell>
          <cell r="J30">
            <v>11</v>
          </cell>
          <cell r="K30">
            <v>12</v>
          </cell>
          <cell r="L30">
            <v>10</v>
          </cell>
          <cell r="M30">
            <v>8</v>
          </cell>
          <cell r="N30">
            <v>7</v>
          </cell>
          <cell r="O30">
            <v>10</v>
          </cell>
          <cell r="P30">
            <v>4</v>
          </cell>
          <cell r="Q30">
            <v>12</v>
          </cell>
          <cell r="R30">
            <v>14</v>
          </cell>
          <cell r="S30">
            <v>121</v>
          </cell>
        </row>
        <row r="31">
          <cell r="G31" t="str">
            <v>04104-LA HIGUERA</v>
          </cell>
          <cell r="H31">
            <v>9</v>
          </cell>
          <cell r="I31">
            <v>1</v>
          </cell>
          <cell r="J31">
            <v>5</v>
          </cell>
          <cell r="K31">
            <v>1</v>
          </cell>
          <cell r="L31">
            <v>8</v>
          </cell>
          <cell r="M31">
            <v>8</v>
          </cell>
          <cell r="N31">
            <v>1</v>
          </cell>
          <cell r="O31">
            <v>3</v>
          </cell>
          <cell r="P31">
            <v>4</v>
          </cell>
          <cell r="R31">
            <v>5</v>
          </cell>
          <cell r="S31">
            <v>45</v>
          </cell>
        </row>
        <row r="32">
          <cell r="G32" t="str">
            <v>105505-P.S.R. LOS CHOROS</v>
          </cell>
          <cell r="H32">
            <v>2</v>
          </cell>
          <cell r="J32">
            <v>1</v>
          </cell>
          <cell r="K32">
            <v>1</v>
          </cell>
          <cell r="L32">
            <v>3</v>
          </cell>
          <cell r="M32">
            <v>3</v>
          </cell>
          <cell r="R32">
            <v>2</v>
          </cell>
          <cell r="S32">
            <v>12</v>
          </cell>
        </row>
        <row r="33">
          <cell r="G33" t="str">
            <v>105506-P.S.R. EL TRAPICHE</v>
          </cell>
          <cell r="H33">
            <v>1</v>
          </cell>
          <cell r="I33">
            <v>1</v>
          </cell>
          <cell r="J33">
            <v>1</v>
          </cell>
          <cell r="L33">
            <v>2</v>
          </cell>
          <cell r="P33">
            <v>1</v>
          </cell>
          <cell r="R33">
            <v>1</v>
          </cell>
          <cell r="S33">
            <v>7</v>
          </cell>
        </row>
        <row r="34">
          <cell r="G34" t="str">
            <v>105314-CES. LA HIGUERA</v>
          </cell>
          <cell r="H34">
            <v>5</v>
          </cell>
          <cell r="J34">
            <v>1</v>
          </cell>
          <cell r="L34">
            <v>2</v>
          </cell>
          <cell r="M34">
            <v>1</v>
          </cell>
          <cell r="O34">
            <v>3</v>
          </cell>
          <cell r="P34">
            <v>2</v>
          </cell>
          <cell r="R34">
            <v>1</v>
          </cell>
          <cell r="S34">
            <v>15</v>
          </cell>
        </row>
        <row r="35">
          <cell r="G35" t="str">
            <v>105500-P.S.R. CALETA HORNOS        </v>
          </cell>
          <cell r="H35">
            <v>1</v>
          </cell>
          <cell r="J35">
            <v>2</v>
          </cell>
          <cell r="L35">
            <v>1</v>
          </cell>
          <cell r="M35">
            <v>4</v>
          </cell>
          <cell r="N35">
            <v>1</v>
          </cell>
          <cell r="P35">
            <v>1</v>
          </cell>
          <cell r="R35">
            <v>1</v>
          </cell>
          <cell r="S35">
            <v>11</v>
          </cell>
        </row>
        <row r="36">
          <cell r="G36" t="str">
            <v>04105-PAIHUANO</v>
          </cell>
          <cell r="H36">
            <v>2</v>
          </cell>
          <cell r="I36">
            <v>7</v>
          </cell>
          <cell r="J36">
            <v>8</v>
          </cell>
          <cell r="K36">
            <v>3</v>
          </cell>
          <cell r="L36">
            <v>4</v>
          </cell>
          <cell r="M36">
            <v>4</v>
          </cell>
          <cell r="N36">
            <v>3</v>
          </cell>
          <cell r="O36">
            <v>5</v>
          </cell>
          <cell r="P36">
            <v>3</v>
          </cell>
          <cell r="Q36">
            <v>3</v>
          </cell>
          <cell r="R36">
            <v>5</v>
          </cell>
          <cell r="S36">
            <v>47</v>
          </cell>
        </row>
        <row r="37">
          <cell r="G37" t="str">
            <v>105306-CES. PAIHUANO</v>
          </cell>
          <cell r="H37">
            <v>1</v>
          </cell>
          <cell r="I37">
            <v>4</v>
          </cell>
          <cell r="J37">
            <v>3</v>
          </cell>
          <cell r="K37">
            <v>1</v>
          </cell>
          <cell r="L37">
            <v>2</v>
          </cell>
          <cell r="M37">
            <v>2</v>
          </cell>
          <cell r="N37">
            <v>1</v>
          </cell>
          <cell r="O37">
            <v>3</v>
          </cell>
          <cell r="P37">
            <v>1</v>
          </cell>
          <cell r="Q37">
            <v>1</v>
          </cell>
          <cell r="R37">
            <v>3</v>
          </cell>
          <cell r="S37">
            <v>22</v>
          </cell>
        </row>
        <row r="38">
          <cell r="G38" t="str">
            <v>105476-P.S.R. MONTE GRANDE</v>
          </cell>
          <cell r="I38">
            <v>1</v>
          </cell>
          <cell r="J38">
            <v>1</v>
          </cell>
          <cell r="L38">
            <v>1</v>
          </cell>
          <cell r="M38">
            <v>1</v>
          </cell>
          <cell r="N38">
            <v>1</v>
          </cell>
          <cell r="O38">
            <v>1</v>
          </cell>
          <cell r="R38">
            <v>1</v>
          </cell>
          <cell r="S38">
            <v>7</v>
          </cell>
        </row>
        <row r="39">
          <cell r="G39" t="str">
            <v>105477-P.S.R. PISCO ELQUI</v>
          </cell>
          <cell r="H39">
            <v>1</v>
          </cell>
          <cell r="J39">
            <v>3</v>
          </cell>
          <cell r="K39">
            <v>1</v>
          </cell>
          <cell r="O39">
            <v>1</v>
          </cell>
          <cell r="P39">
            <v>1</v>
          </cell>
          <cell r="R39">
            <v>1</v>
          </cell>
          <cell r="S39">
            <v>8</v>
          </cell>
        </row>
        <row r="40">
          <cell r="G40" t="str">
            <v>105475-P.S.R. HORCON</v>
          </cell>
          <cell r="I40">
            <v>2</v>
          </cell>
          <cell r="J40">
            <v>1</v>
          </cell>
          <cell r="K40">
            <v>1</v>
          </cell>
          <cell r="L40">
            <v>1</v>
          </cell>
          <cell r="M40">
            <v>1</v>
          </cell>
          <cell r="N40">
            <v>1</v>
          </cell>
          <cell r="P40">
            <v>1</v>
          </cell>
          <cell r="Q40">
            <v>2</v>
          </cell>
          <cell r="S40">
            <v>10</v>
          </cell>
        </row>
        <row r="41">
          <cell r="G41" t="str">
            <v>04106-VICUÑA</v>
          </cell>
          <cell r="H41">
            <v>34</v>
          </cell>
          <cell r="I41">
            <v>20</v>
          </cell>
          <cell r="J41">
            <v>31</v>
          </cell>
          <cell r="K41">
            <v>32</v>
          </cell>
          <cell r="L41">
            <v>18</v>
          </cell>
          <cell r="M41">
            <v>20</v>
          </cell>
          <cell r="N41">
            <v>22</v>
          </cell>
          <cell r="O41">
            <v>30</v>
          </cell>
          <cell r="P41">
            <v>26</v>
          </cell>
          <cell r="Q41">
            <v>22</v>
          </cell>
          <cell r="R41">
            <v>26</v>
          </cell>
          <cell r="S41">
            <v>281</v>
          </cell>
        </row>
        <row r="42">
          <cell r="G42" t="str">
            <v>105107-HOSPITAL VICUÑA</v>
          </cell>
          <cell r="H42">
            <v>23</v>
          </cell>
          <cell r="I42">
            <v>10</v>
          </cell>
          <cell r="J42">
            <v>19</v>
          </cell>
          <cell r="K42">
            <v>22</v>
          </cell>
          <cell r="L42">
            <v>7</v>
          </cell>
          <cell r="M42">
            <v>11</v>
          </cell>
          <cell r="N42">
            <v>9</v>
          </cell>
          <cell r="O42">
            <v>18</v>
          </cell>
          <cell r="P42">
            <v>16</v>
          </cell>
          <cell r="Q42">
            <v>12</v>
          </cell>
          <cell r="R42">
            <v>15</v>
          </cell>
          <cell r="S42">
            <v>162</v>
          </cell>
        </row>
        <row r="43">
          <cell r="G43" t="str">
            <v>105467-P.S.R. DIAGUITAS</v>
          </cell>
          <cell r="H43">
            <v>1</v>
          </cell>
          <cell r="I43">
            <v>3</v>
          </cell>
          <cell r="J43">
            <v>2</v>
          </cell>
          <cell r="L43">
            <v>1</v>
          </cell>
          <cell r="N43">
            <v>2</v>
          </cell>
          <cell r="O43">
            <v>1</v>
          </cell>
          <cell r="P43">
            <v>1</v>
          </cell>
          <cell r="S43">
            <v>11</v>
          </cell>
        </row>
        <row r="44">
          <cell r="G44" t="str">
            <v>105468-P.S.R. EL MOLLE</v>
          </cell>
          <cell r="J44">
            <v>1</v>
          </cell>
          <cell r="L44">
            <v>1</v>
          </cell>
          <cell r="O44">
            <v>1</v>
          </cell>
          <cell r="P44">
            <v>1</v>
          </cell>
          <cell r="R44">
            <v>2</v>
          </cell>
          <cell r="S44">
            <v>6</v>
          </cell>
        </row>
        <row r="45">
          <cell r="G45" t="str">
            <v>105469-P.S.R. EL TAMBO</v>
          </cell>
          <cell r="H45">
            <v>3</v>
          </cell>
          <cell r="J45">
            <v>2</v>
          </cell>
          <cell r="K45">
            <v>3</v>
          </cell>
          <cell r="M45">
            <v>2</v>
          </cell>
          <cell r="N45">
            <v>2</v>
          </cell>
          <cell r="O45">
            <v>3</v>
          </cell>
          <cell r="Q45">
            <v>1</v>
          </cell>
          <cell r="R45">
            <v>2</v>
          </cell>
          <cell r="S45">
            <v>18</v>
          </cell>
        </row>
        <row r="46">
          <cell r="G46" t="str">
            <v>105471-P.S.R. PERALILLO</v>
          </cell>
          <cell r="I46">
            <v>4</v>
          </cell>
          <cell r="J46">
            <v>2</v>
          </cell>
          <cell r="L46">
            <v>2</v>
          </cell>
          <cell r="N46">
            <v>4</v>
          </cell>
          <cell r="O46">
            <v>1</v>
          </cell>
          <cell r="Q46">
            <v>3</v>
          </cell>
          <cell r="S46">
            <v>16</v>
          </cell>
        </row>
        <row r="47">
          <cell r="G47" t="str">
            <v>105472-P.S.R. RIVADAVIA</v>
          </cell>
          <cell r="H47">
            <v>1</v>
          </cell>
          <cell r="I47">
            <v>1</v>
          </cell>
          <cell r="M47">
            <v>3</v>
          </cell>
          <cell r="O47">
            <v>2</v>
          </cell>
          <cell r="P47">
            <v>3</v>
          </cell>
          <cell r="R47">
            <v>1</v>
          </cell>
          <cell r="S47">
            <v>11</v>
          </cell>
        </row>
        <row r="48">
          <cell r="G48" t="str">
            <v>105473-P.S.R. TALCUNA</v>
          </cell>
          <cell r="H48">
            <v>1</v>
          </cell>
          <cell r="J48">
            <v>1</v>
          </cell>
          <cell r="K48">
            <v>1</v>
          </cell>
          <cell r="M48">
            <v>2</v>
          </cell>
          <cell r="N48">
            <v>1</v>
          </cell>
          <cell r="O48">
            <v>2</v>
          </cell>
          <cell r="Q48">
            <v>3</v>
          </cell>
          <cell r="R48">
            <v>2</v>
          </cell>
          <cell r="S48">
            <v>13</v>
          </cell>
        </row>
        <row r="49">
          <cell r="G49" t="str">
            <v>105502-P.S.R. CALINGASTA</v>
          </cell>
          <cell r="H49">
            <v>3</v>
          </cell>
          <cell r="I49">
            <v>2</v>
          </cell>
          <cell r="J49">
            <v>4</v>
          </cell>
          <cell r="K49">
            <v>6</v>
          </cell>
          <cell r="L49">
            <v>7</v>
          </cell>
          <cell r="M49">
            <v>2</v>
          </cell>
          <cell r="N49">
            <v>3</v>
          </cell>
          <cell r="O49">
            <v>2</v>
          </cell>
          <cell r="P49">
            <v>5</v>
          </cell>
          <cell r="Q49">
            <v>3</v>
          </cell>
          <cell r="R49">
            <v>4</v>
          </cell>
          <cell r="S49">
            <v>41</v>
          </cell>
        </row>
        <row r="50">
          <cell r="G50" t="str">
            <v>105509-P.S.R. GUALLIGUAICA</v>
          </cell>
          <cell r="H50">
            <v>2</v>
          </cell>
          <cell r="N50">
            <v>1</v>
          </cell>
          <cell r="S50">
            <v>3</v>
          </cell>
        </row>
        <row r="51">
          <cell r="G51" t="str">
            <v>04201-ILLAPEL</v>
          </cell>
          <cell r="H51">
            <v>36</v>
          </cell>
          <cell r="I51">
            <v>20</v>
          </cell>
          <cell r="J51">
            <v>34</v>
          </cell>
          <cell r="K51">
            <v>19</v>
          </cell>
          <cell r="L51">
            <v>33</v>
          </cell>
          <cell r="M51">
            <v>23</v>
          </cell>
          <cell r="N51">
            <v>14</v>
          </cell>
          <cell r="O51">
            <v>24</v>
          </cell>
          <cell r="P51">
            <v>22</v>
          </cell>
          <cell r="Q51">
            <v>22</v>
          </cell>
          <cell r="R51">
            <v>40</v>
          </cell>
          <cell r="S51">
            <v>287</v>
          </cell>
        </row>
        <row r="52">
          <cell r="G52" t="str">
            <v>105103-HOSPITAL ILLAPEL</v>
          </cell>
          <cell r="H52">
            <v>28</v>
          </cell>
          <cell r="I52">
            <v>16</v>
          </cell>
          <cell r="J52">
            <v>19</v>
          </cell>
          <cell r="K52">
            <v>15</v>
          </cell>
          <cell r="L52">
            <v>21</v>
          </cell>
          <cell r="M52">
            <v>16</v>
          </cell>
          <cell r="N52">
            <v>12</v>
          </cell>
          <cell r="O52">
            <v>16</v>
          </cell>
          <cell r="P52">
            <v>16</v>
          </cell>
          <cell r="Q52">
            <v>18</v>
          </cell>
          <cell r="R52">
            <v>12</v>
          </cell>
          <cell r="S52">
            <v>189</v>
          </cell>
        </row>
        <row r="53">
          <cell r="G53" t="str">
            <v>105326-CESFAM SAN RAFAEL</v>
          </cell>
          <cell r="H53">
            <v>4</v>
          </cell>
          <cell r="I53">
            <v>2</v>
          </cell>
          <cell r="J53">
            <v>12</v>
          </cell>
          <cell r="K53">
            <v>2</v>
          </cell>
          <cell r="L53">
            <v>6</v>
          </cell>
          <cell r="M53">
            <v>4</v>
          </cell>
          <cell r="O53">
            <v>5</v>
          </cell>
          <cell r="P53">
            <v>4</v>
          </cell>
          <cell r="R53">
            <v>17</v>
          </cell>
          <cell r="S53">
            <v>56</v>
          </cell>
        </row>
        <row r="54">
          <cell r="G54" t="str">
            <v>105443-P.S.R. CARCAMO                   </v>
          </cell>
          <cell r="J54">
            <v>1</v>
          </cell>
          <cell r="L54">
            <v>1</v>
          </cell>
          <cell r="S54">
            <v>2</v>
          </cell>
        </row>
        <row r="55">
          <cell r="G55" t="str">
            <v>105444-P.S.R. HUINTIL</v>
          </cell>
          <cell r="M55">
            <v>1</v>
          </cell>
          <cell r="P55">
            <v>1</v>
          </cell>
          <cell r="S55">
            <v>2</v>
          </cell>
        </row>
        <row r="56">
          <cell r="G56" t="str">
            <v>105445-P.S.R. LIMAHUIDA</v>
          </cell>
          <cell r="J56">
            <v>1</v>
          </cell>
          <cell r="O56">
            <v>1</v>
          </cell>
          <cell r="Q56">
            <v>1</v>
          </cell>
          <cell r="R56">
            <v>3</v>
          </cell>
          <cell r="S56">
            <v>6</v>
          </cell>
        </row>
        <row r="57">
          <cell r="G57" t="str">
            <v>105447-P.S.R. PERALILLO</v>
          </cell>
          <cell r="L57">
            <v>1</v>
          </cell>
          <cell r="M57">
            <v>1</v>
          </cell>
          <cell r="N57">
            <v>1</v>
          </cell>
          <cell r="R57">
            <v>1</v>
          </cell>
          <cell r="S57">
            <v>4</v>
          </cell>
        </row>
        <row r="58">
          <cell r="G58" t="str">
            <v>105448-P.S.R. SANTA VIRGINIA</v>
          </cell>
          <cell r="K58">
            <v>1</v>
          </cell>
          <cell r="S58">
            <v>1</v>
          </cell>
        </row>
        <row r="59">
          <cell r="G59" t="str">
            <v>105485-P.S.R. PLAN DE HORNOS</v>
          </cell>
          <cell r="H59">
            <v>2</v>
          </cell>
          <cell r="I59">
            <v>2</v>
          </cell>
          <cell r="K59">
            <v>1</v>
          </cell>
          <cell r="L59">
            <v>2</v>
          </cell>
          <cell r="R59">
            <v>1</v>
          </cell>
          <cell r="S59">
            <v>8</v>
          </cell>
        </row>
        <row r="60">
          <cell r="G60" t="str">
            <v>105486-P.S.R. TUNGA SUR</v>
          </cell>
          <cell r="H60">
            <v>1</v>
          </cell>
          <cell r="S60">
            <v>1</v>
          </cell>
        </row>
        <row r="61">
          <cell r="G61" t="str">
            <v>105487-P.S.R. CAÑAS UNO</v>
          </cell>
          <cell r="H61">
            <v>1</v>
          </cell>
          <cell r="J61">
            <v>1</v>
          </cell>
          <cell r="L61">
            <v>1</v>
          </cell>
          <cell r="N61">
            <v>1</v>
          </cell>
          <cell r="O61">
            <v>2</v>
          </cell>
          <cell r="P61">
            <v>1</v>
          </cell>
          <cell r="Q61">
            <v>2</v>
          </cell>
          <cell r="R61">
            <v>4</v>
          </cell>
          <cell r="S61">
            <v>13</v>
          </cell>
        </row>
        <row r="62">
          <cell r="G62" t="str">
            <v>105496-P.S.R. PINTACURA SUR</v>
          </cell>
          <cell r="L62">
            <v>1</v>
          </cell>
          <cell r="R62">
            <v>2</v>
          </cell>
          <cell r="S62">
            <v>3</v>
          </cell>
        </row>
        <row r="63">
          <cell r="G63" t="str">
            <v>105504-P.S.R. SOCAVON</v>
          </cell>
          <cell r="M63">
            <v>1</v>
          </cell>
          <cell r="Q63">
            <v>1</v>
          </cell>
          <cell r="S63">
            <v>2</v>
          </cell>
        </row>
        <row r="64">
          <cell r="G64" t="str">
            <v>04202-CANELA</v>
          </cell>
          <cell r="H64">
            <v>9</v>
          </cell>
          <cell r="I64">
            <v>8</v>
          </cell>
          <cell r="J64">
            <v>4</v>
          </cell>
          <cell r="K64">
            <v>7</v>
          </cell>
          <cell r="L64">
            <v>6</v>
          </cell>
          <cell r="M64">
            <v>4</v>
          </cell>
          <cell r="N64">
            <v>4</v>
          </cell>
          <cell r="O64">
            <v>8</v>
          </cell>
          <cell r="P64">
            <v>3</v>
          </cell>
          <cell r="Q64">
            <v>10</v>
          </cell>
          <cell r="R64">
            <v>9</v>
          </cell>
          <cell r="S64">
            <v>72</v>
          </cell>
        </row>
        <row r="65">
          <cell r="G65" t="str">
            <v>105309-CES. RURAL CANELA</v>
          </cell>
          <cell r="H65">
            <v>7</v>
          </cell>
          <cell r="I65">
            <v>7</v>
          </cell>
          <cell r="J65">
            <v>4</v>
          </cell>
          <cell r="K65">
            <v>6</v>
          </cell>
          <cell r="L65">
            <v>5</v>
          </cell>
          <cell r="M65">
            <v>2</v>
          </cell>
          <cell r="N65">
            <v>4</v>
          </cell>
          <cell r="O65">
            <v>7</v>
          </cell>
          <cell r="P65">
            <v>2</v>
          </cell>
          <cell r="Q65">
            <v>10</v>
          </cell>
          <cell r="R65">
            <v>7</v>
          </cell>
          <cell r="S65">
            <v>61</v>
          </cell>
        </row>
        <row r="66">
          <cell r="G66" t="str">
            <v>105450-P.S.R. MINCHA NORTE            </v>
          </cell>
          <cell r="H66">
            <v>1</v>
          </cell>
          <cell r="P66">
            <v>1</v>
          </cell>
          <cell r="S66">
            <v>2</v>
          </cell>
        </row>
        <row r="67">
          <cell r="G67" t="str">
            <v>105483-P.S.R. LOS RULOS</v>
          </cell>
          <cell r="H67">
            <v>1</v>
          </cell>
          <cell r="K67">
            <v>1</v>
          </cell>
          <cell r="S67">
            <v>2</v>
          </cell>
        </row>
        <row r="68">
          <cell r="G68" t="str">
            <v>105484-P.S.R. HUENTELAUQUEN</v>
          </cell>
          <cell r="I68">
            <v>1</v>
          </cell>
          <cell r="L68">
            <v>1</v>
          </cell>
          <cell r="M68">
            <v>1</v>
          </cell>
          <cell r="O68">
            <v>1</v>
          </cell>
          <cell r="R68">
            <v>2</v>
          </cell>
          <cell r="S68">
            <v>6</v>
          </cell>
        </row>
        <row r="69">
          <cell r="G69" t="str">
            <v>105488-P.S.R. ESPIRITU SANTO</v>
          </cell>
          <cell r="M69">
            <v>1</v>
          </cell>
          <cell r="S69">
            <v>1</v>
          </cell>
        </row>
        <row r="70">
          <cell r="G70" t="str">
            <v>04203-LOS VILOS</v>
          </cell>
          <cell r="H70">
            <v>24</v>
          </cell>
          <cell r="I70">
            <v>27</v>
          </cell>
          <cell r="J70">
            <v>17</v>
          </cell>
          <cell r="K70">
            <v>22</v>
          </cell>
          <cell r="L70">
            <v>33</v>
          </cell>
          <cell r="M70">
            <v>19</v>
          </cell>
          <cell r="N70">
            <v>23</v>
          </cell>
          <cell r="O70">
            <v>25</v>
          </cell>
          <cell r="P70">
            <v>18</v>
          </cell>
          <cell r="Q70">
            <v>29</v>
          </cell>
          <cell r="R70">
            <v>21</v>
          </cell>
          <cell r="S70">
            <v>258</v>
          </cell>
        </row>
        <row r="71">
          <cell r="G71" t="str">
            <v>105108-HOSPITAL LOS VILOS</v>
          </cell>
          <cell r="H71">
            <v>24</v>
          </cell>
          <cell r="I71">
            <v>19</v>
          </cell>
          <cell r="J71">
            <v>16</v>
          </cell>
          <cell r="K71">
            <v>18</v>
          </cell>
          <cell r="L71">
            <v>30</v>
          </cell>
          <cell r="M71">
            <v>15</v>
          </cell>
          <cell r="N71">
            <v>15</v>
          </cell>
          <cell r="O71">
            <v>20</v>
          </cell>
          <cell r="P71">
            <v>16</v>
          </cell>
          <cell r="Q71">
            <v>24</v>
          </cell>
          <cell r="R71">
            <v>17</v>
          </cell>
          <cell r="S71">
            <v>214</v>
          </cell>
        </row>
        <row r="72">
          <cell r="G72" t="str">
            <v>105478-P.S.R. CAIMANES                   </v>
          </cell>
          <cell r="I72">
            <v>8</v>
          </cell>
          <cell r="J72">
            <v>1</v>
          </cell>
          <cell r="K72">
            <v>1</v>
          </cell>
          <cell r="L72">
            <v>1</v>
          </cell>
          <cell r="M72">
            <v>2</v>
          </cell>
          <cell r="N72">
            <v>7</v>
          </cell>
          <cell r="O72">
            <v>3</v>
          </cell>
          <cell r="Q72">
            <v>2</v>
          </cell>
          <cell r="R72">
            <v>1</v>
          </cell>
          <cell r="S72">
            <v>26</v>
          </cell>
        </row>
        <row r="73">
          <cell r="G73" t="str">
            <v>105479-P.S.R. GUANGUALI</v>
          </cell>
          <cell r="Q73">
            <v>1</v>
          </cell>
          <cell r="R73">
            <v>1</v>
          </cell>
          <cell r="S73">
            <v>2</v>
          </cell>
        </row>
        <row r="74">
          <cell r="G74" t="str">
            <v>105480-P.S.R. QUILIMARI</v>
          </cell>
          <cell r="K74">
            <v>3</v>
          </cell>
          <cell r="L74">
            <v>2</v>
          </cell>
          <cell r="M74">
            <v>1</v>
          </cell>
          <cell r="N74">
            <v>1</v>
          </cell>
          <cell r="O74">
            <v>1</v>
          </cell>
          <cell r="P74">
            <v>2</v>
          </cell>
          <cell r="R74">
            <v>1</v>
          </cell>
          <cell r="S74">
            <v>11</v>
          </cell>
        </row>
        <row r="75">
          <cell r="G75" t="str">
            <v>105481-P.S.R. TILAMA</v>
          </cell>
          <cell r="O75">
            <v>1</v>
          </cell>
          <cell r="Q75">
            <v>1</v>
          </cell>
          <cell r="S75">
            <v>2</v>
          </cell>
        </row>
        <row r="76">
          <cell r="G76" t="str">
            <v>105511-P.S.R. LOS CONDORES</v>
          </cell>
          <cell r="M76">
            <v>1</v>
          </cell>
          <cell r="Q76">
            <v>1</v>
          </cell>
          <cell r="R76">
            <v>1</v>
          </cell>
          <cell r="S76">
            <v>3</v>
          </cell>
        </row>
        <row r="77">
          <cell r="G77" t="str">
            <v>04204-SALAMANCA</v>
          </cell>
          <cell r="H77">
            <v>29</v>
          </cell>
          <cell r="I77">
            <v>19</v>
          </cell>
          <cell r="J77">
            <v>35</v>
          </cell>
          <cell r="K77">
            <v>23</v>
          </cell>
          <cell r="L77">
            <v>18</v>
          </cell>
          <cell r="M77">
            <v>22</v>
          </cell>
          <cell r="N77">
            <v>26</v>
          </cell>
          <cell r="O77">
            <v>19</v>
          </cell>
          <cell r="P77">
            <v>22</v>
          </cell>
          <cell r="Q77">
            <v>19</v>
          </cell>
          <cell r="R77">
            <v>26</v>
          </cell>
          <cell r="S77">
            <v>258</v>
          </cell>
        </row>
        <row r="78">
          <cell r="G78" t="str">
            <v>105104-HOSPITAL SALAMANCA</v>
          </cell>
          <cell r="H78">
            <v>19</v>
          </cell>
          <cell r="I78">
            <v>10</v>
          </cell>
          <cell r="J78">
            <v>27</v>
          </cell>
          <cell r="K78">
            <v>15</v>
          </cell>
          <cell r="L78">
            <v>14</v>
          </cell>
          <cell r="M78">
            <v>12</v>
          </cell>
          <cell r="N78">
            <v>21</v>
          </cell>
          <cell r="O78">
            <v>13</v>
          </cell>
          <cell r="P78">
            <v>11</v>
          </cell>
          <cell r="Q78">
            <v>10</v>
          </cell>
          <cell r="R78">
            <v>18</v>
          </cell>
          <cell r="S78">
            <v>170</v>
          </cell>
        </row>
        <row r="79">
          <cell r="G79" t="str">
            <v>105452-P.S.R. CUNCUMEN                 </v>
          </cell>
          <cell r="H79">
            <v>6</v>
          </cell>
          <cell r="I79">
            <v>6</v>
          </cell>
          <cell r="J79">
            <v>4</v>
          </cell>
          <cell r="K79">
            <v>3</v>
          </cell>
          <cell r="L79">
            <v>2</v>
          </cell>
          <cell r="M79">
            <v>5</v>
          </cell>
          <cell r="N79">
            <v>4</v>
          </cell>
          <cell r="O79">
            <v>4</v>
          </cell>
          <cell r="P79">
            <v>8</v>
          </cell>
          <cell r="Q79">
            <v>4</v>
          </cell>
          <cell r="R79">
            <v>6</v>
          </cell>
          <cell r="S79">
            <v>52</v>
          </cell>
        </row>
        <row r="80">
          <cell r="G80" t="str">
            <v>105453-P.S.R. TRANQUILLA</v>
          </cell>
          <cell r="H80">
            <v>1</v>
          </cell>
          <cell r="M80">
            <v>2</v>
          </cell>
          <cell r="R80">
            <v>1</v>
          </cell>
          <cell r="S80">
            <v>4</v>
          </cell>
        </row>
        <row r="81">
          <cell r="G81" t="str">
            <v>105454-P.S.R. CUNLAGUA</v>
          </cell>
          <cell r="P81">
            <v>1</v>
          </cell>
          <cell r="S81">
            <v>1</v>
          </cell>
        </row>
        <row r="82">
          <cell r="G82" t="str">
            <v>105455-P.S.R. CHILLEPIN</v>
          </cell>
          <cell r="H82">
            <v>3</v>
          </cell>
          <cell r="I82">
            <v>2</v>
          </cell>
          <cell r="K82">
            <v>2</v>
          </cell>
          <cell r="L82">
            <v>1</v>
          </cell>
          <cell r="M82">
            <v>1</v>
          </cell>
          <cell r="O82">
            <v>1</v>
          </cell>
          <cell r="P82">
            <v>1</v>
          </cell>
          <cell r="Q82">
            <v>2</v>
          </cell>
          <cell r="S82">
            <v>13</v>
          </cell>
        </row>
        <row r="83">
          <cell r="G83" t="str">
            <v>105456-P.S.R. LLIMPO</v>
          </cell>
          <cell r="I83">
            <v>1</v>
          </cell>
          <cell r="K83">
            <v>1</v>
          </cell>
          <cell r="N83">
            <v>1</v>
          </cell>
          <cell r="Q83">
            <v>2</v>
          </cell>
          <cell r="S83">
            <v>5</v>
          </cell>
        </row>
        <row r="84">
          <cell r="G84" t="str">
            <v>105458-P.S.R. TAHUINCO</v>
          </cell>
          <cell r="J84">
            <v>2</v>
          </cell>
          <cell r="L84">
            <v>1</v>
          </cell>
          <cell r="P84">
            <v>1</v>
          </cell>
          <cell r="S84">
            <v>4</v>
          </cell>
        </row>
        <row r="85">
          <cell r="G85" t="str">
            <v>105491-P.S.R. QUELEN BAJO</v>
          </cell>
          <cell r="J85">
            <v>1</v>
          </cell>
          <cell r="K85">
            <v>1</v>
          </cell>
          <cell r="M85">
            <v>1</v>
          </cell>
          <cell r="Q85">
            <v>1</v>
          </cell>
          <cell r="S85">
            <v>4</v>
          </cell>
        </row>
        <row r="86">
          <cell r="G86" t="str">
            <v>105492-P.S.R. CAMISA</v>
          </cell>
          <cell r="J86">
            <v>1</v>
          </cell>
          <cell r="K86">
            <v>1</v>
          </cell>
          <cell r="R86">
            <v>1</v>
          </cell>
          <cell r="S86">
            <v>3</v>
          </cell>
        </row>
        <row r="87">
          <cell r="G87" t="str">
            <v>105501-P.S.R. ARBOLEDA GRANDE</v>
          </cell>
          <cell r="M87">
            <v>1</v>
          </cell>
          <cell r="O87">
            <v>1</v>
          </cell>
          <cell r="S87">
            <v>2</v>
          </cell>
        </row>
        <row r="88">
          <cell r="G88" t="str">
            <v>04301-OVALLE</v>
          </cell>
          <cell r="H88">
            <v>115</v>
          </cell>
          <cell r="I88">
            <v>87</v>
          </cell>
          <cell r="J88">
            <v>140</v>
          </cell>
          <cell r="K88">
            <v>93</v>
          </cell>
          <cell r="L88">
            <v>137</v>
          </cell>
          <cell r="M88">
            <v>89</v>
          </cell>
          <cell r="N88">
            <v>120</v>
          </cell>
          <cell r="O88">
            <v>105</v>
          </cell>
          <cell r="P88">
            <v>71</v>
          </cell>
          <cell r="Q88">
            <v>101</v>
          </cell>
          <cell r="R88">
            <v>83</v>
          </cell>
          <cell r="S88">
            <v>1141</v>
          </cell>
        </row>
        <row r="89">
          <cell r="G89" t="str">
            <v>105315-CES. RURAL C. DE TAMAYA</v>
          </cell>
          <cell r="H89">
            <v>2</v>
          </cell>
          <cell r="I89">
            <v>2</v>
          </cell>
          <cell r="J89">
            <v>8</v>
          </cell>
          <cell r="K89">
            <v>7</v>
          </cell>
          <cell r="L89">
            <v>6</v>
          </cell>
          <cell r="M89">
            <v>2</v>
          </cell>
          <cell r="N89">
            <v>6</v>
          </cell>
          <cell r="O89">
            <v>5</v>
          </cell>
          <cell r="P89">
            <v>3</v>
          </cell>
          <cell r="Q89">
            <v>2</v>
          </cell>
          <cell r="R89">
            <v>6</v>
          </cell>
          <cell r="S89">
            <v>49</v>
          </cell>
        </row>
        <row r="90">
          <cell r="G90" t="str">
            <v>105317-CES. JORGE JORDAN D.</v>
          </cell>
          <cell r="H90">
            <v>30</v>
          </cell>
          <cell r="I90">
            <v>27</v>
          </cell>
          <cell r="J90">
            <v>37</v>
          </cell>
          <cell r="K90">
            <v>20</v>
          </cell>
          <cell r="L90">
            <v>45</v>
          </cell>
          <cell r="M90">
            <v>23</v>
          </cell>
          <cell r="N90">
            <v>39</v>
          </cell>
          <cell r="O90">
            <v>23</v>
          </cell>
          <cell r="P90">
            <v>23</v>
          </cell>
          <cell r="Q90">
            <v>24</v>
          </cell>
          <cell r="R90">
            <v>21</v>
          </cell>
          <cell r="S90">
            <v>312</v>
          </cell>
        </row>
        <row r="91">
          <cell r="G91" t="str">
            <v>105322-CES. MARCOS MACUADA</v>
          </cell>
          <cell r="H91">
            <v>57</v>
          </cell>
          <cell r="I91">
            <v>37</v>
          </cell>
          <cell r="J91">
            <v>66</v>
          </cell>
          <cell r="K91">
            <v>43</v>
          </cell>
          <cell r="L91">
            <v>54</v>
          </cell>
          <cell r="M91">
            <v>44</v>
          </cell>
          <cell r="N91">
            <v>45</v>
          </cell>
          <cell r="O91">
            <v>52</v>
          </cell>
          <cell r="P91">
            <v>27</v>
          </cell>
          <cell r="Q91">
            <v>44</v>
          </cell>
          <cell r="R91">
            <v>37</v>
          </cell>
          <cell r="S91">
            <v>506</v>
          </cell>
        </row>
        <row r="92">
          <cell r="G92" t="str">
            <v>105324-CES. SOTAQUI</v>
          </cell>
          <cell r="H92">
            <v>5</v>
          </cell>
          <cell r="I92">
            <v>6</v>
          </cell>
          <cell r="J92">
            <v>5</v>
          </cell>
          <cell r="K92">
            <v>4</v>
          </cell>
          <cell r="L92">
            <v>10</v>
          </cell>
          <cell r="M92">
            <v>5</v>
          </cell>
          <cell r="N92">
            <v>5</v>
          </cell>
          <cell r="O92">
            <v>8</v>
          </cell>
          <cell r="P92">
            <v>2</v>
          </cell>
          <cell r="Q92">
            <v>9</v>
          </cell>
          <cell r="R92">
            <v>7</v>
          </cell>
          <cell r="S92">
            <v>66</v>
          </cell>
        </row>
        <row r="93">
          <cell r="G93" t="str">
            <v>105415-P.S.R. BARRAZA</v>
          </cell>
          <cell r="H93">
            <v>1</v>
          </cell>
          <cell r="J93">
            <v>3</v>
          </cell>
          <cell r="K93">
            <v>1</v>
          </cell>
          <cell r="L93">
            <v>1</v>
          </cell>
          <cell r="N93">
            <v>2</v>
          </cell>
          <cell r="R93">
            <v>1</v>
          </cell>
          <cell r="S93">
            <v>9</v>
          </cell>
        </row>
        <row r="94">
          <cell r="G94" t="str">
            <v>105416-P.S.R. CAMARICO                  </v>
          </cell>
          <cell r="H94">
            <v>1</v>
          </cell>
          <cell r="J94">
            <v>2</v>
          </cell>
          <cell r="K94">
            <v>2</v>
          </cell>
          <cell r="L94">
            <v>2</v>
          </cell>
          <cell r="N94">
            <v>1</v>
          </cell>
          <cell r="O94">
            <v>4</v>
          </cell>
          <cell r="P94">
            <v>2</v>
          </cell>
          <cell r="R94">
            <v>2</v>
          </cell>
          <cell r="S94">
            <v>16</v>
          </cell>
        </row>
        <row r="95">
          <cell r="G95" t="str">
            <v>105417-P.S.R. ALCONES BAJOS</v>
          </cell>
          <cell r="H95">
            <v>1</v>
          </cell>
          <cell r="P95">
            <v>1</v>
          </cell>
          <cell r="R95">
            <v>1</v>
          </cell>
          <cell r="S95">
            <v>3</v>
          </cell>
        </row>
        <row r="96">
          <cell r="G96" t="str">
            <v>105419-P.S.R. LAS SOSSAS</v>
          </cell>
          <cell r="H96">
            <v>1</v>
          </cell>
          <cell r="N96">
            <v>1</v>
          </cell>
          <cell r="S96">
            <v>2</v>
          </cell>
        </row>
        <row r="97">
          <cell r="G97" t="str">
            <v>105420-P.S.R. LIMARI</v>
          </cell>
          <cell r="H97">
            <v>2</v>
          </cell>
          <cell r="I97">
            <v>1</v>
          </cell>
          <cell r="J97">
            <v>1</v>
          </cell>
          <cell r="L97">
            <v>2</v>
          </cell>
          <cell r="M97">
            <v>2</v>
          </cell>
          <cell r="N97">
            <v>1</v>
          </cell>
          <cell r="R97">
            <v>3</v>
          </cell>
          <cell r="S97">
            <v>12</v>
          </cell>
        </row>
        <row r="98">
          <cell r="G98" t="str">
            <v>105422-P.S.R. HORNILLOS</v>
          </cell>
          <cell r="I98">
            <v>1</v>
          </cell>
          <cell r="K98">
            <v>1</v>
          </cell>
          <cell r="S98">
            <v>2</v>
          </cell>
        </row>
        <row r="99">
          <cell r="G99" t="str">
            <v>105437-P.S.R. CHALINGA</v>
          </cell>
          <cell r="K99">
            <v>1</v>
          </cell>
          <cell r="L99">
            <v>1</v>
          </cell>
          <cell r="O99">
            <v>1</v>
          </cell>
          <cell r="R99">
            <v>1</v>
          </cell>
          <cell r="S99">
            <v>4</v>
          </cell>
        </row>
        <row r="100">
          <cell r="G100" t="str">
            <v>105439-P.S.R. CERRO BLANCO</v>
          </cell>
          <cell r="Q100">
            <v>1</v>
          </cell>
          <cell r="S100">
            <v>1</v>
          </cell>
        </row>
        <row r="101">
          <cell r="G101" t="str">
            <v>105507-P.S.R. HUAMALATA</v>
          </cell>
          <cell r="I101">
            <v>2</v>
          </cell>
          <cell r="J101">
            <v>3</v>
          </cell>
          <cell r="L101">
            <v>5</v>
          </cell>
          <cell r="M101">
            <v>2</v>
          </cell>
          <cell r="N101">
            <v>3</v>
          </cell>
          <cell r="O101">
            <v>1</v>
          </cell>
          <cell r="P101">
            <v>3</v>
          </cell>
          <cell r="S101">
            <v>19</v>
          </cell>
        </row>
        <row r="102">
          <cell r="G102" t="str">
            <v>105510-P.S.R. RECOLETA</v>
          </cell>
          <cell r="H102">
            <v>1</v>
          </cell>
          <cell r="J102">
            <v>2</v>
          </cell>
          <cell r="N102">
            <v>1</v>
          </cell>
          <cell r="O102">
            <v>2</v>
          </cell>
          <cell r="P102">
            <v>1</v>
          </cell>
          <cell r="Q102">
            <v>2</v>
          </cell>
          <cell r="R102">
            <v>1</v>
          </cell>
          <cell r="S102">
            <v>10</v>
          </cell>
        </row>
        <row r="103">
          <cell r="G103" t="str">
            <v>105722-CECOF SAN JOSE DE LA DEHESA</v>
          </cell>
          <cell r="H103">
            <v>10</v>
          </cell>
          <cell r="I103">
            <v>7</v>
          </cell>
          <cell r="J103">
            <v>8</v>
          </cell>
          <cell r="K103">
            <v>9</v>
          </cell>
          <cell r="L103">
            <v>7</v>
          </cell>
          <cell r="M103">
            <v>8</v>
          </cell>
          <cell r="N103">
            <v>13</v>
          </cell>
          <cell r="O103">
            <v>5</v>
          </cell>
          <cell r="P103">
            <v>6</v>
          </cell>
          <cell r="Q103">
            <v>6</v>
          </cell>
          <cell r="R103">
            <v>2</v>
          </cell>
          <cell r="S103">
            <v>81</v>
          </cell>
        </row>
        <row r="104">
          <cell r="G104" t="str">
            <v>105723-CECOF LIMARI</v>
          </cell>
          <cell r="H104">
            <v>4</v>
          </cell>
          <cell r="I104">
            <v>4</v>
          </cell>
          <cell r="J104">
            <v>5</v>
          </cell>
          <cell r="K104">
            <v>5</v>
          </cell>
          <cell r="L104">
            <v>4</v>
          </cell>
          <cell r="M104">
            <v>3</v>
          </cell>
          <cell r="N104">
            <v>3</v>
          </cell>
          <cell r="O104">
            <v>4</v>
          </cell>
          <cell r="P104">
            <v>3</v>
          </cell>
          <cell r="Q104">
            <v>8</v>
          </cell>
          <cell r="S104">
            <v>43</v>
          </cell>
        </row>
        <row r="105">
          <cell r="G105" t="str">
            <v>200258-CECOF LOS COPIHUES</v>
          </cell>
          <cell r="Q105">
            <v>5</v>
          </cell>
          <cell r="R105">
            <v>1</v>
          </cell>
          <cell r="S105">
            <v>6</v>
          </cell>
        </row>
        <row r="106">
          <cell r="G106" t="str">
            <v>04302-COMBARBALÁ</v>
          </cell>
          <cell r="H106">
            <v>8</v>
          </cell>
          <cell r="I106">
            <v>10</v>
          </cell>
          <cell r="J106">
            <v>13</v>
          </cell>
          <cell r="K106">
            <v>10</v>
          </cell>
          <cell r="L106">
            <v>5</v>
          </cell>
          <cell r="M106">
            <v>7</v>
          </cell>
          <cell r="N106">
            <v>8</v>
          </cell>
          <cell r="O106">
            <v>9</v>
          </cell>
          <cell r="P106">
            <v>10</v>
          </cell>
          <cell r="Q106">
            <v>9</v>
          </cell>
          <cell r="R106">
            <v>9</v>
          </cell>
          <cell r="S106">
            <v>98</v>
          </cell>
        </row>
        <row r="107">
          <cell r="G107" t="str">
            <v>105105-HOSPITAL COMBARBALA</v>
          </cell>
          <cell r="H107">
            <v>5</v>
          </cell>
          <cell r="I107">
            <v>6</v>
          </cell>
          <cell r="J107">
            <v>8</v>
          </cell>
          <cell r="K107">
            <v>7</v>
          </cell>
          <cell r="L107">
            <v>3</v>
          </cell>
          <cell r="M107">
            <v>5</v>
          </cell>
          <cell r="N107">
            <v>4</v>
          </cell>
          <cell r="O107">
            <v>7</v>
          </cell>
          <cell r="P107">
            <v>3</v>
          </cell>
          <cell r="Q107">
            <v>6</v>
          </cell>
          <cell r="R107">
            <v>6</v>
          </cell>
          <cell r="S107">
            <v>60</v>
          </cell>
        </row>
        <row r="108">
          <cell r="G108" t="str">
            <v>105433-P.S.R. SAN LORENZO</v>
          </cell>
          <cell r="P108">
            <v>1</v>
          </cell>
          <cell r="S108">
            <v>1</v>
          </cell>
        </row>
        <row r="109">
          <cell r="G109" t="str">
            <v>105434-P.S.R. SAN MARCOS</v>
          </cell>
          <cell r="J109">
            <v>1</v>
          </cell>
          <cell r="L109">
            <v>1</v>
          </cell>
          <cell r="M109">
            <v>1</v>
          </cell>
          <cell r="R109">
            <v>1</v>
          </cell>
          <cell r="S109">
            <v>4</v>
          </cell>
        </row>
        <row r="110">
          <cell r="G110" t="str">
            <v>105459-P.S.R. BARRANCAS                </v>
          </cell>
          <cell r="H110">
            <v>1</v>
          </cell>
          <cell r="I110">
            <v>1</v>
          </cell>
          <cell r="J110">
            <v>1</v>
          </cell>
          <cell r="O110">
            <v>1</v>
          </cell>
          <cell r="P110">
            <v>1</v>
          </cell>
          <cell r="S110">
            <v>5</v>
          </cell>
        </row>
        <row r="111">
          <cell r="G111" t="str">
            <v>105460-P.S.R. COGOTI 18</v>
          </cell>
          <cell r="J111">
            <v>2</v>
          </cell>
          <cell r="K111">
            <v>1</v>
          </cell>
          <cell r="N111">
            <v>1</v>
          </cell>
          <cell r="P111">
            <v>1</v>
          </cell>
          <cell r="Q111">
            <v>2</v>
          </cell>
          <cell r="R111">
            <v>1</v>
          </cell>
          <cell r="S111">
            <v>8</v>
          </cell>
        </row>
        <row r="112">
          <cell r="G112" t="str">
            <v>105461-P.S.R. EL HUACHO</v>
          </cell>
          <cell r="I112">
            <v>1</v>
          </cell>
          <cell r="S112">
            <v>1</v>
          </cell>
        </row>
        <row r="113">
          <cell r="G113" t="str">
            <v>105462-P.S.R. EL SAUCE</v>
          </cell>
          <cell r="H113">
            <v>1</v>
          </cell>
          <cell r="K113">
            <v>1</v>
          </cell>
          <cell r="S113">
            <v>2</v>
          </cell>
        </row>
        <row r="114">
          <cell r="G114" t="str">
            <v>105463-P.S.R. QUILITAPIA</v>
          </cell>
          <cell r="N114">
            <v>1</v>
          </cell>
          <cell r="O114">
            <v>1</v>
          </cell>
          <cell r="P114">
            <v>2</v>
          </cell>
          <cell r="S114">
            <v>4</v>
          </cell>
        </row>
        <row r="115">
          <cell r="G115" t="str">
            <v>105464-P.S.R. LA LIGUA</v>
          </cell>
          <cell r="I115">
            <v>1</v>
          </cell>
          <cell r="L115">
            <v>1</v>
          </cell>
          <cell r="N115">
            <v>1</v>
          </cell>
          <cell r="P115">
            <v>1</v>
          </cell>
          <cell r="Q115">
            <v>1</v>
          </cell>
          <cell r="R115">
            <v>1</v>
          </cell>
          <cell r="S115">
            <v>6</v>
          </cell>
        </row>
        <row r="116">
          <cell r="G116" t="str">
            <v>105465-P.S.R. RAMADILLA</v>
          </cell>
          <cell r="M116">
            <v>1</v>
          </cell>
          <cell r="P116">
            <v>1</v>
          </cell>
          <cell r="S116">
            <v>2</v>
          </cell>
        </row>
        <row r="117">
          <cell r="G117" t="str">
            <v>105466-P.S.R. VALLE HERMOSO</v>
          </cell>
          <cell r="H117">
            <v>1</v>
          </cell>
          <cell r="I117">
            <v>1</v>
          </cell>
          <cell r="J117">
            <v>1</v>
          </cell>
          <cell r="N117">
            <v>1</v>
          </cell>
          <cell r="S117">
            <v>4</v>
          </cell>
        </row>
        <row r="118">
          <cell r="G118" t="str">
            <v>105490-P.S.R. EL DURAZNO</v>
          </cell>
          <cell r="K118">
            <v>1</v>
          </cell>
          <cell r="S118">
            <v>1</v>
          </cell>
        </row>
        <row r="119">
          <cell r="G119" t="str">
            <v>04304-MONTE PATRIA</v>
          </cell>
          <cell r="H119">
            <v>27</v>
          </cell>
          <cell r="I119">
            <v>30</v>
          </cell>
          <cell r="J119">
            <v>26</v>
          </cell>
          <cell r="K119">
            <v>37</v>
          </cell>
          <cell r="L119">
            <v>22</v>
          </cell>
          <cell r="M119">
            <v>37</v>
          </cell>
          <cell r="N119">
            <v>24</v>
          </cell>
          <cell r="O119">
            <v>34</v>
          </cell>
          <cell r="P119">
            <v>14</v>
          </cell>
          <cell r="Q119">
            <v>27</v>
          </cell>
          <cell r="R119">
            <v>23</v>
          </cell>
          <cell r="S119">
            <v>301</v>
          </cell>
        </row>
        <row r="120">
          <cell r="G120" t="str">
            <v>105307-CES. RURAL MONTE PATRIA</v>
          </cell>
          <cell r="H120">
            <v>8</v>
          </cell>
          <cell r="I120">
            <v>11</v>
          </cell>
          <cell r="J120">
            <v>5</v>
          </cell>
          <cell r="K120">
            <v>13</v>
          </cell>
          <cell r="L120">
            <v>8</v>
          </cell>
          <cell r="M120">
            <v>11</v>
          </cell>
          <cell r="N120">
            <v>5</v>
          </cell>
          <cell r="O120">
            <v>13</v>
          </cell>
          <cell r="P120">
            <v>9</v>
          </cell>
          <cell r="Q120">
            <v>3</v>
          </cell>
          <cell r="R120">
            <v>8</v>
          </cell>
          <cell r="S120">
            <v>94</v>
          </cell>
        </row>
        <row r="121">
          <cell r="G121" t="str">
            <v>105311-CES. RURAL CHAÑARAL ALTO</v>
          </cell>
          <cell r="H121">
            <v>9</v>
          </cell>
          <cell r="I121">
            <v>2</v>
          </cell>
          <cell r="J121">
            <v>3</v>
          </cell>
          <cell r="K121">
            <v>5</v>
          </cell>
          <cell r="L121">
            <v>5</v>
          </cell>
          <cell r="M121">
            <v>4</v>
          </cell>
          <cell r="N121">
            <v>5</v>
          </cell>
          <cell r="O121">
            <v>3</v>
          </cell>
          <cell r="P121">
            <v>2</v>
          </cell>
          <cell r="Q121">
            <v>6</v>
          </cell>
          <cell r="R121">
            <v>4</v>
          </cell>
          <cell r="S121">
            <v>48</v>
          </cell>
        </row>
        <row r="122">
          <cell r="G122" t="str">
            <v>105312-CES. RURAL CAREN</v>
          </cell>
          <cell r="H122">
            <v>4</v>
          </cell>
          <cell r="I122">
            <v>3</v>
          </cell>
          <cell r="J122">
            <v>6</v>
          </cell>
          <cell r="K122">
            <v>6</v>
          </cell>
          <cell r="L122">
            <v>1</v>
          </cell>
          <cell r="M122">
            <v>5</v>
          </cell>
          <cell r="N122">
            <v>4</v>
          </cell>
          <cell r="O122">
            <v>5</v>
          </cell>
          <cell r="P122">
            <v>1</v>
          </cell>
          <cell r="Q122">
            <v>4</v>
          </cell>
          <cell r="S122">
            <v>39</v>
          </cell>
        </row>
        <row r="123">
          <cell r="G123" t="str">
            <v>105318-CES. RURAL EL PALQUI</v>
          </cell>
          <cell r="H123">
            <v>5</v>
          </cell>
          <cell r="I123">
            <v>10</v>
          </cell>
          <cell r="J123">
            <v>11</v>
          </cell>
          <cell r="K123">
            <v>11</v>
          </cell>
          <cell r="L123">
            <v>6</v>
          </cell>
          <cell r="M123">
            <v>9</v>
          </cell>
          <cell r="N123">
            <v>6</v>
          </cell>
          <cell r="O123">
            <v>8</v>
          </cell>
          <cell r="P123">
            <v>2</v>
          </cell>
          <cell r="Q123">
            <v>11</v>
          </cell>
          <cell r="R123">
            <v>10</v>
          </cell>
          <cell r="S123">
            <v>89</v>
          </cell>
        </row>
        <row r="124">
          <cell r="G124" t="str">
            <v>105425-P.S.R. CHILECITO</v>
          </cell>
          <cell r="I124">
            <v>2</v>
          </cell>
          <cell r="M124">
            <v>1</v>
          </cell>
          <cell r="N124">
            <v>1</v>
          </cell>
          <cell r="R124">
            <v>1</v>
          </cell>
          <cell r="S124">
            <v>5</v>
          </cell>
        </row>
        <row r="125">
          <cell r="G125" t="str">
            <v>105427-P.S.R. HACIENDA VALDIVIA</v>
          </cell>
          <cell r="I125">
            <v>1</v>
          </cell>
          <cell r="L125">
            <v>1</v>
          </cell>
          <cell r="S125">
            <v>2</v>
          </cell>
        </row>
        <row r="126">
          <cell r="G126" t="str">
            <v>105428-P.S.R. HUATULAME</v>
          </cell>
          <cell r="H126">
            <v>1</v>
          </cell>
          <cell r="M126">
            <v>1</v>
          </cell>
          <cell r="N126">
            <v>1</v>
          </cell>
          <cell r="Q126">
            <v>1</v>
          </cell>
          <cell r="S126">
            <v>4</v>
          </cell>
        </row>
        <row r="127">
          <cell r="G127" t="str">
            <v>105430-P.S.R. MIALQUI</v>
          </cell>
          <cell r="M127">
            <v>1</v>
          </cell>
          <cell r="Q127">
            <v>1</v>
          </cell>
          <cell r="S127">
            <v>2</v>
          </cell>
        </row>
        <row r="128">
          <cell r="G128" t="str">
            <v>105431-P.S.R. PEDREGAL</v>
          </cell>
          <cell r="I128">
            <v>1</v>
          </cell>
          <cell r="M128">
            <v>1</v>
          </cell>
          <cell r="Q128">
            <v>1</v>
          </cell>
          <cell r="S128">
            <v>3</v>
          </cell>
        </row>
        <row r="129">
          <cell r="G129" t="str">
            <v>105432-P.S.R. RAPEL</v>
          </cell>
          <cell r="J129">
            <v>1</v>
          </cell>
          <cell r="K129">
            <v>1</v>
          </cell>
          <cell r="M129">
            <v>1</v>
          </cell>
          <cell r="N129">
            <v>1</v>
          </cell>
          <cell r="O129">
            <v>2</v>
          </cell>
          <cell r="S129">
            <v>6</v>
          </cell>
        </row>
        <row r="130">
          <cell r="G130" t="str">
            <v>105435-P.S.R. TULAHUEN</v>
          </cell>
          <cell r="M130">
            <v>3</v>
          </cell>
          <cell r="O130">
            <v>2</v>
          </cell>
          <cell r="S130">
            <v>5</v>
          </cell>
        </row>
        <row r="131">
          <cell r="G131" t="str">
            <v>105436-P.S.R. EL MAITEN</v>
          </cell>
          <cell r="O131">
            <v>1</v>
          </cell>
          <cell r="S131">
            <v>1</v>
          </cell>
        </row>
        <row r="132">
          <cell r="G132" t="str">
            <v>105489-P.S.R. RAMADAS DE TULAHUEN</v>
          </cell>
          <cell r="K132">
            <v>1</v>
          </cell>
          <cell r="L132">
            <v>1</v>
          </cell>
          <cell r="N132">
            <v>1</v>
          </cell>
          <cell r="S132">
            <v>3</v>
          </cell>
        </row>
        <row r="133">
          <cell r="G133" t="str">
            <v>04304-PUNITAQUI</v>
          </cell>
          <cell r="H133">
            <v>7</v>
          </cell>
          <cell r="I133">
            <v>14</v>
          </cell>
          <cell r="J133">
            <v>9</v>
          </cell>
          <cell r="K133">
            <v>14</v>
          </cell>
          <cell r="L133">
            <v>9</v>
          </cell>
          <cell r="M133">
            <v>23</v>
          </cell>
          <cell r="N133">
            <v>15</v>
          </cell>
          <cell r="O133">
            <v>22</v>
          </cell>
          <cell r="P133">
            <v>14</v>
          </cell>
          <cell r="Q133">
            <v>11</v>
          </cell>
          <cell r="R133">
            <v>5</v>
          </cell>
          <cell r="S133">
            <v>143</v>
          </cell>
        </row>
        <row r="134">
          <cell r="G134" t="str">
            <v>105308-CES. RURAL PUNITAQUI</v>
          </cell>
          <cell r="H134">
            <v>7</v>
          </cell>
          <cell r="I134">
            <v>14</v>
          </cell>
          <cell r="J134">
            <v>9</v>
          </cell>
          <cell r="K134">
            <v>14</v>
          </cell>
          <cell r="L134">
            <v>9</v>
          </cell>
          <cell r="M134">
            <v>23</v>
          </cell>
          <cell r="N134">
            <v>15</v>
          </cell>
          <cell r="O134">
            <v>22</v>
          </cell>
          <cell r="P134">
            <v>14</v>
          </cell>
          <cell r="Q134">
            <v>11</v>
          </cell>
          <cell r="R134">
            <v>5</v>
          </cell>
          <cell r="S134">
            <v>143</v>
          </cell>
        </row>
        <row r="135">
          <cell r="G135" t="str">
            <v>04305-RIO HURTADO</v>
          </cell>
          <cell r="H135">
            <v>1</v>
          </cell>
          <cell r="I135">
            <v>1</v>
          </cell>
          <cell r="J135">
            <v>4</v>
          </cell>
          <cell r="K135">
            <v>5</v>
          </cell>
          <cell r="L135">
            <v>6</v>
          </cell>
          <cell r="M135">
            <v>6</v>
          </cell>
          <cell r="N135">
            <v>1</v>
          </cell>
          <cell r="P135">
            <v>5</v>
          </cell>
          <cell r="Q135">
            <v>2</v>
          </cell>
          <cell r="R135">
            <v>3</v>
          </cell>
          <cell r="S135">
            <v>34</v>
          </cell>
        </row>
        <row r="136">
          <cell r="G136" t="str">
            <v>105310-CES. RURAL PICHASCA</v>
          </cell>
          <cell r="H136">
            <v>1</v>
          </cell>
          <cell r="I136">
            <v>1</v>
          </cell>
          <cell r="J136">
            <v>2</v>
          </cell>
          <cell r="K136">
            <v>2</v>
          </cell>
          <cell r="L136">
            <v>3</v>
          </cell>
          <cell r="M136">
            <v>1</v>
          </cell>
          <cell r="P136">
            <v>3</v>
          </cell>
          <cell r="R136">
            <v>2</v>
          </cell>
          <cell r="S136">
            <v>15</v>
          </cell>
        </row>
        <row r="137">
          <cell r="G137" t="str">
            <v>105409-P.S.R. EL CHAÑAR</v>
          </cell>
          <cell r="M137">
            <v>1</v>
          </cell>
          <cell r="S137">
            <v>1</v>
          </cell>
        </row>
        <row r="138">
          <cell r="G138" t="str">
            <v>105410-P.S.R. HURTADO</v>
          </cell>
          <cell r="J138">
            <v>1</v>
          </cell>
          <cell r="P138">
            <v>1</v>
          </cell>
          <cell r="S138">
            <v>2</v>
          </cell>
        </row>
        <row r="139">
          <cell r="G139" t="str">
            <v>105411-P.S.R. LAS BREAS</v>
          </cell>
          <cell r="J139">
            <v>1</v>
          </cell>
          <cell r="S139">
            <v>1</v>
          </cell>
        </row>
        <row r="140">
          <cell r="G140" t="str">
            <v>105413-P.S.R. SAMO ALTO</v>
          </cell>
          <cell r="K140">
            <v>1</v>
          </cell>
          <cell r="M140">
            <v>1</v>
          </cell>
          <cell r="Q140">
            <v>1</v>
          </cell>
          <cell r="S140">
            <v>3</v>
          </cell>
        </row>
        <row r="141">
          <cell r="G141" t="str">
            <v>105414-P.S.R. SERON</v>
          </cell>
          <cell r="K141">
            <v>2</v>
          </cell>
          <cell r="L141">
            <v>3</v>
          </cell>
          <cell r="M141">
            <v>2</v>
          </cell>
          <cell r="P141">
            <v>1</v>
          </cell>
          <cell r="R141">
            <v>1</v>
          </cell>
          <cell r="S141">
            <v>9</v>
          </cell>
        </row>
        <row r="142">
          <cell r="G142" t="str">
            <v>105503-P.S.R. TABAQUEROS</v>
          </cell>
          <cell r="M142">
            <v>1</v>
          </cell>
          <cell r="N142">
            <v>1</v>
          </cell>
          <cell r="Q142">
            <v>1</v>
          </cell>
          <cell r="S142">
            <v>3</v>
          </cell>
        </row>
        <row r="143">
          <cell r="G143" t="str">
            <v>Total general</v>
          </cell>
          <cell r="H143">
            <v>827</v>
          </cell>
          <cell r="I143">
            <v>701</v>
          </cell>
          <cell r="J143">
            <v>801</v>
          </cell>
          <cell r="K143">
            <v>696</v>
          </cell>
          <cell r="L143">
            <v>727</v>
          </cell>
          <cell r="M143">
            <v>611</v>
          </cell>
          <cell r="N143">
            <v>677</v>
          </cell>
          <cell r="O143">
            <v>741</v>
          </cell>
          <cell r="P143">
            <v>594</v>
          </cell>
          <cell r="Q143">
            <v>573</v>
          </cell>
          <cell r="R143">
            <v>490</v>
          </cell>
          <cell r="S143">
            <v>7438</v>
          </cell>
        </row>
      </sheetData>
      <sheetData sheetId="9">
        <row r="2">
          <cell r="G2" t="str">
            <v>Suma de Total</v>
          </cell>
          <cell r="H2" t="str">
            <v>Etiquetas de columna</v>
          </cell>
        </row>
        <row r="3">
          <cell r="G3" t="str">
            <v>Etiquetas de fila</v>
          </cell>
          <cell r="H3">
            <v>1</v>
          </cell>
          <cell r="I3">
            <v>2</v>
          </cell>
          <cell r="J3">
            <v>3</v>
          </cell>
          <cell r="K3">
            <v>4</v>
          </cell>
          <cell r="L3">
            <v>5</v>
          </cell>
          <cell r="M3">
            <v>6</v>
          </cell>
          <cell r="N3">
            <v>7</v>
          </cell>
          <cell r="O3">
            <v>8</v>
          </cell>
          <cell r="P3">
            <v>9</v>
          </cell>
          <cell r="Q3">
            <v>10</v>
          </cell>
          <cell r="R3">
            <v>11</v>
          </cell>
          <cell r="S3" t="str">
            <v>Total general</v>
          </cell>
        </row>
        <row r="4">
          <cell r="G4" t="str">
            <v>04101-LA SERENA</v>
          </cell>
          <cell r="H4">
            <v>513</v>
          </cell>
          <cell r="I4">
            <v>287</v>
          </cell>
          <cell r="J4">
            <v>900</v>
          </cell>
          <cell r="K4">
            <v>810</v>
          </cell>
          <cell r="L4">
            <v>1732</v>
          </cell>
          <cell r="M4">
            <v>1121</v>
          </cell>
          <cell r="N4">
            <v>968</v>
          </cell>
          <cell r="O4">
            <v>943</v>
          </cell>
          <cell r="P4">
            <v>703</v>
          </cell>
          <cell r="Q4">
            <v>604</v>
          </cell>
          <cell r="R4">
            <v>561</v>
          </cell>
          <cell r="S4">
            <v>9142</v>
          </cell>
        </row>
        <row r="5">
          <cell r="G5" t="str">
            <v>105300-CES. CARDENAL CARO</v>
          </cell>
          <cell r="H5">
            <v>52</v>
          </cell>
          <cell r="I5">
            <v>27</v>
          </cell>
          <cell r="J5">
            <v>67</v>
          </cell>
          <cell r="K5">
            <v>68</v>
          </cell>
          <cell r="L5">
            <v>338</v>
          </cell>
          <cell r="M5">
            <v>63</v>
          </cell>
          <cell r="N5">
            <v>238</v>
          </cell>
          <cell r="O5">
            <v>43</v>
          </cell>
          <cell r="P5">
            <v>55</v>
          </cell>
          <cell r="Q5">
            <v>26</v>
          </cell>
          <cell r="R5">
            <v>42</v>
          </cell>
          <cell r="S5">
            <v>1019</v>
          </cell>
        </row>
        <row r="6">
          <cell r="G6" t="str">
            <v>105301-CES. LAS COMPAÑIAS</v>
          </cell>
          <cell r="H6">
            <v>23</v>
          </cell>
          <cell r="I6">
            <v>21</v>
          </cell>
          <cell r="J6">
            <v>51</v>
          </cell>
          <cell r="K6">
            <v>68</v>
          </cell>
          <cell r="L6">
            <v>217</v>
          </cell>
          <cell r="M6">
            <v>92</v>
          </cell>
          <cell r="N6">
            <v>117</v>
          </cell>
          <cell r="O6">
            <v>74</v>
          </cell>
          <cell r="P6">
            <v>47</v>
          </cell>
          <cell r="Q6">
            <v>39</v>
          </cell>
          <cell r="R6">
            <v>26</v>
          </cell>
          <cell r="S6">
            <v>775</v>
          </cell>
        </row>
        <row r="7">
          <cell r="G7" t="str">
            <v>105302-CES. PEDRO AGUIRRE C.</v>
          </cell>
          <cell r="H7">
            <v>52</v>
          </cell>
          <cell r="I7">
            <v>63</v>
          </cell>
          <cell r="J7">
            <v>49</v>
          </cell>
          <cell r="K7">
            <v>72</v>
          </cell>
          <cell r="L7">
            <v>51</v>
          </cell>
          <cell r="M7">
            <v>38</v>
          </cell>
          <cell r="N7">
            <v>138</v>
          </cell>
          <cell r="O7">
            <v>152</v>
          </cell>
          <cell r="P7">
            <v>70</v>
          </cell>
          <cell r="Q7">
            <v>45</v>
          </cell>
          <cell r="R7">
            <v>56</v>
          </cell>
          <cell r="S7">
            <v>786</v>
          </cell>
        </row>
        <row r="8">
          <cell r="G8" t="str">
            <v>105313-CES. SCHAFFHAUSER</v>
          </cell>
          <cell r="H8">
            <v>268</v>
          </cell>
          <cell r="I8">
            <v>46</v>
          </cell>
          <cell r="J8">
            <v>594</v>
          </cell>
          <cell r="K8">
            <v>470</v>
          </cell>
          <cell r="L8">
            <v>550</v>
          </cell>
          <cell r="M8">
            <v>473</v>
          </cell>
          <cell r="N8">
            <v>339</v>
          </cell>
          <cell r="O8">
            <v>474</v>
          </cell>
          <cell r="P8">
            <v>388</v>
          </cell>
          <cell r="Q8">
            <v>387</v>
          </cell>
          <cell r="R8">
            <v>319</v>
          </cell>
          <cell r="S8">
            <v>4308</v>
          </cell>
        </row>
        <row r="9">
          <cell r="G9" t="str">
            <v>105319-CES. CARDENAL R.S.H.</v>
          </cell>
          <cell r="H9">
            <v>79</v>
          </cell>
          <cell r="I9">
            <v>108</v>
          </cell>
          <cell r="J9">
            <v>73</v>
          </cell>
          <cell r="K9">
            <v>101</v>
          </cell>
          <cell r="L9">
            <v>296</v>
          </cell>
          <cell r="M9">
            <v>118</v>
          </cell>
          <cell r="N9">
            <v>76</v>
          </cell>
          <cell r="O9">
            <v>80</v>
          </cell>
          <cell r="P9">
            <v>71</v>
          </cell>
          <cell r="Q9">
            <v>69</v>
          </cell>
          <cell r="R9">
            <v>41</v>
          </cell>
          <cell r="S9">
            <v>1112</v>
          </cell>
        </row>
        <row r="10">
          <cell r="G10" t="str">
            <v>105325-CESFAM JUAN PABLO II</v>
          </cell>
          <cell r="H10">
            <v>22</v>
          </cell>
          <cell r="I10">
            <v>13</v>
          </cell>
          <cell r="J10">
            <v>44</v>
          </cell>
          <cell r="K10">
            <v>18</v>
          </cell>
          <cell r="L10">
            <v>191</v>
          </cell>
          <cell r="M10">
            <v>227</v>
          </cell>
          <cell r="N10">
            <v>52</v>
          </cell>
          <cell r="O10">
            <v>103</v>
          </cell>
          <cell r="P10">
            <v>48</v>
          </cell>
          <cell r="Q10">
            <v>33</v>
          </cell>
          <cell r="R10">
            <v>18</v>
          </cell>
          <cell r="S10">
            <v>769</v>
          </cell>
        </row>
        <row r="11">
          <cell r="G11" t="str">
            <v>105400-P.S.R. ALGARROBITO            </v>
          </cell>
          <cell r="H11">
            <v>10</v>
          </cell>
          <cell r="J11">
            <v>18</v>
          </cell>
          <cell r="K11">
            <v>3</v>
          </cell>
          <cell r="L11">
            <v>5</v>
          </cell>
          <cell r="M11">
            <v>5</v>
          </cell>
          <cell r="N11">
            <v>3</v>
          </cell>
          <cell r="O11">
            <v>6</v>
          </cell>
          <cell r="P11">
            <v>12</v>
          </cell>
          <cell r="Q11">
            <v>1</v>
          </cell>
          <cell r="R11">
            <v>57</v>
          </cell>
          <cell r="S11">
            <v>120</v>
          </cell>
        </row>
        <row r="12">
          <cell r="G12" t="str">
            <v>105401-P.S.R. LAS ROJAS</v>
          </cell>
          <cell r="H12">
            <v>4</v>
          </cell>
          <cell r="J12">
            <v>2</v>
          </cell>
          <cell r="K12">
            <v>1</v>
          </cell>
          <cell r="L12">
            <v>0</v>
          </cell>
          <cell r="O12">
            <v>2</v>
          </cell>
          <cell r="P12">
            <v>1</v>
          </cell>
          <cell r="Q12">
            <v>0</v>
          </cell>
          <cell r="R12">
            <v>1</v>
          </cell>
          <cell r="S12">
            <v>11</v>
          </cell>
        </row>
        <row r="13">
          <cell r="G13" t="str">
            <v>105402-P.S.R. EL ROMERO</v>
          </cell>
          <cell r="H13">
            <v>2</v>
          </cell>
          <cell r="K13">
            <v>2</v>
          </cell>
          <cell r="M13">
            <v>1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S13">
            <v>5</v>
          </cell>
        </row>
        <row r="14">
          <cell r="G14" t="str">
            <v>105499-P.S.R. LAMBERT</v>
          </cell>
          <cell r="H14">
            <v>1</v>
          </cell>
          <cell r="J14">
            <v>2</v>
          </cell>
          <cell r="K14">
            <v>1</v>
          </cell>
          <cell r="L14">
            <v>1</v>
          </cell>
          <cell r="M14">
            <v>3</v>
          </cell>
          <cell r="P14">
            <v>1</v>
          </cell>
          <cell r="Q14">
            <v>1</v>
          </cell>
          <cell r="S14">
            <v>10</v>
          </cell>
        </row>
        <row r="15">
          <cell r="G15" t="str">
            <v>105700-CECOF VILLA EL INDIO</v>
          </cell>
          <cell r="I15">
            <v>9</v>
          </cell>
          <cell r="J15">
            <v>0</v>
          </cell>
          <cell r="K15">
            <v>6</v>
          </cell>
          <cell r="L15">
            <v>83</v>
          </cell>
          <cell r="M15">
            <v>101</v>
          </cell>
          <cell r="N15">
            <v>5</v>
          </cell>
          <cell r="O15">
            <v>9</v>
          </cell>
          <cell r="P15">
            <v>10</v>
          </cell>
          <cell r="Q15">
            <v>3</v>
          </cell>
          <cell r="R15">
            <v>1</v>
          </cell>
          <cell r="S15">
            <v>227</v>
          </cell>
        </row>
        <row r="16">
          <cell r="G16" t="str">
            <v>04102-COQUIMBO</v>
          </cell>
          <cell r="H16">
            <v>696</v>
          </cell>
          <cell r="I16">
            <v>733</v>
          </cell>
          <cell r="J16">
            <v>812</v>
          </cell>
          <cell r="K16">
            <v>636</v>
          </cell>
          <cell r="L16">
            <v>891</v>
          </cell>
          <cell r="M16">
            <v>1006</v>
          </cell>
          <cell r="N16">
            <v>963</v>
          </cell>
          <cell r="O16">
            <v>1496</v>
          </cell>
          <cell r="P16">
            <v>947</v>
          </cell>
          <cell r="Q16">
            <v>679</v>
          </cell>
          <cell r="R16">
            <v>822</v>
          </cell>
          <cell r="S16">
            <v>9681</v>
          </cell>
        </row>
        <row r="17">
          <cell r="G17" t="str">
            <v>105303-CES. SAN JUAN</v>
          </cell>
          <cell r="H17">
            <v>78</v>
          </cell>
          <cell r="I17">
            <v>78</v>
          </cell>
          <cell r="J17">
            <v>120</v>
          </cell>
          <cell r="K17">
            <v>123</v>
          </cell>
          <cell r="L17">
            <v>158</v>
          </cell>
          <cell r="M17">
            <v>141</v>
          </cell>
          <cell r="N17">
            <v>120</v>
          </cell>
          <cell r="O17">
            <v>159</v>
          </cell>
          <cell r="P17">
            <v>102</v>
          </cell>
          <cell r="Q17">
            <v>95</v>
          </cell>
          <cell r="R17">
            <v>104</v>
          </cell>
          <cell r="S17">
            <v>1278</v>
          </cell>
        </row>
        <row r="18">
          <cell r="G18" t="str">
            <v>105304-CES. SANTA CECILIA</v>
          </cell>
          <cell r="H18">
            <v>85</v>
          </cell>
          <cell r="I18">
            <v>113</v>
          </cell>
          <cell r="J18">
            <v>67</v>
          </cell>
          <cell r="K18">
            <v>66</v>
          </cell>
          <cell r="L18">
            <v>153</v>
          </cell>
          <cell r="M18">
            <v>160</v>
          </cell>
          <cell r="N18">
            <v>246</v>
          </cell>
          <cell r="O18">
            <v>305</v>
          </cell>
          <cell r="P18">
            <v>210</v>
          </cell>
          <cell r="Q18">
            <v>134</v>
          </cell>
          <cell r="R18">
            <v>228</v>
          </cell>
          <cell r="S18">
            <v>1767</v>
          </cell>
        </row>
        <row r="19">
          <cell r="G19" t="str">
            <v>105305-CES. TIERRAS BLANCAS</v>
          </cell>
          <cell r="H19">
            <v>167</v>
          </cell>
          <cell r="I19">
            <v>271</v>
          </cell>
          <cell r="J19">
            <v>222</v>
          </cell>
          <cell r="K19">
            <v>224</v>
          </cell>
          <cell r="L19">
            <v>169</v>
          </cell>
          <cell r="M19">
            <v>205</v>
          </cell>
          <cell r="N19">
            <v>237</v>
          </cell>
          <cell r="O19">
            <v>522</v>
          </cell>
          <cell r="P19">
            <v>224</v>
          </cell>
          <cell r="Q19">
            <v>144</v>
          </cell>
          <cell r="R19">
            <v>177</v>
          </cell>
          <cell r="S19">
            <v>2562</v>
          </cell>
        </row>
        <row r="20">
          <cell r="G20" t="str">
            <v>105321-CES. RURAL  TONGOY</v>
          </cell>
          <cell r="H20">
            <v>35</v>
          </cell>
          <cell r="I20">
            <v>21</v>
          </cell>
          <cell r="J20">
            <v>32</v>
          </cell>
          <cell r="K20">
            <v>25</v>
          </cell>
          <cell r="L20">
            <v>59</v>
          </cell>
          <cell r="M20">
            <v>41</v>
          </cell>
          <cell r="N20">
            <v>42</v>
          </cell>
          <cell r="O20">
            <v>79</v>
          </cell>
          <cell r="P20">
            <v>44</v>
          </cell>
          <cell r="Q20">
            <v>30</v>
          </cell>
          <cell r="R20">
            <v>50</v>
          </cell>
          <cell r="S20">
            <v>458</v>
          </cell>
        </row>
        <row r="21">
          <cell r="G21" t="str">
            <v>105323-CES. DR. SERGIO AGUILAR</v>
          </cell>
          <cell r="H21">
            <v>234</v>
          </cell>
          <cell r="I21">
            <v>194</v>
          </cell>
          <cell r="J21">
            <v>257</v>
          </cell>
          <cell r="K21">
            <v>163</v>
          </cell>
          <cell r="L21">
            <v>245</v>
          </cell>
          <cell r="M21">
            <v>342</v>
          </cell>
          <cell r="N21">
            <v>213</v>
          </cell>
          <cell r="O21">
            <v>275</v>
          </cell>
          <cell r="P21">
            <v>237</v>
          </cell>
          <cell r="Q21">
            <v>196</v>
          </cell>
          <cell r="R21">
            <v>156</v>
          </cell>
          <cell r="S21">
            <v>2512</v>
          </cell>
        </row>
        <row r="22">
          <cell r="G22" t="str">
            <v>105404-P.S.R. EL TANGUE                         </v>
          </cell>
          <cell r="H22">
            <v>1</v>
          </cell>
          <cell r="I22">
            <v>4</v>
          </cell>
          <cell r="J22">
            <v>8</v>
          </cell>
          <cell r="K22">
            <v>5</v>
          </cell>
          <cell r="L22">
            <v>10</v>
          </cell>
          <cell r="M22">
            <v>7</v>
          </cell>
          <cell r="N22">
            <v>11</v>
          </cell>
          <cell r="S22">
            <v>46</v>
          </cell>
        </row>
        <row r="23">
          <cell r="G23" t="str">
            <v>105405-P.S.R. GUANAQUEROS</v>
          </cell>
          <cell r="H23">
            <v>18</v>
          </cell>
          <cell r="I23">
            <v>8</v>
          </cell>
          <cell r="J23">
            <v>7</v>
          </cell>
          <cell r="K23">
            <v>9</v>
          </cell>
          <cell r="L23">
            <v>19</v>
          </cell>
          <cell r="M23">
            <v>35</v>
          </cell>
          <cell r="N23">
            <v>22</v>
          </cell>
          <cell r="O23">
            <v>23</v>
          </cell>
          <cell r="P23">
            <v>42</v>
          </cell>
          <cell r="Q23">
            <v>14</v>
          </cell>
          <cell r="R23">
            <v>59</v>
          </cell>
          <cell r="S23">
            <v>256</v>
          </cell>
        </row>
        <row r="24">
          <cell r="G24" t="str">
            <v>105406-P.S.R. PAN DE AZUCAR</v>
          </cell>
          <cell r="H24">
            <v>50</v>
          </cell>
          <cell r="I24">
            <v>16</v>
          </cell>
          <cell r="J24">
            <v>32</v>
          </cell>
          <cell r="K24">
            <v>12</v>
          </cell>
          <cell r="L24">
            <v>36</v>
          </cell>
          <cell r="M24">
            <v>35</v>
          </cell>
          <cell r="N24">
            <v>13</v>
          </cell>
          <cell r="O24">
            <v>69</v>
          </cell>
          <cell r="P24">
            <v>31</v>
          </cell>
          <cell r="Q24">
            <v>32</v>
          </cell>
          <cell r="R24">
            <v>28</v>
          </cell>
          <cell r="S24">
            <v>354</v>
          </cell>
        </row>
        <row r="25">
          <cell r="G25" t="str">
            <v>105407-P.S.R. TAMBILLOS</v>
          </cell>
          <cell r="I25">
            <v>5</v>
          </cell>
          <cell r="S25">
            <v>5</v>
          </cell>
        </row>
        <row r="26">
          <cell r="G26" t="str">
            <v>105705-CECOF EL ALBA</v>
          </cell>
          <cell r="H26">
            <v>28</v>
          </cell>
          <cell r="I26">
            <v>23</v>
          </cell>
          <cell r="J26">
            <v>67</v>
          </cell>
          <cell r="K26">
            <v>9</v>
          </cell>
          <cell r="L26">
            <v>42</v>
          </cell>
          <cell r="M26">
            <v>40</v>
          </cell>
          <cell r="N26">
            <v>59</v>
          </cell>
          <cell r="O26">
            <v>64</v>
          </cell>
          <cell r="P26">
            <v>57</v>
          </cell>
          <cell r="Q26">
            <v>34</v>
          </cell>
          <cell r="R26">
            <v>20</v>
          </cell>
          <cell r="S26">
            <v>443</v>
          </cell>
        </row>
        <row r="27">
          <cell r="G27" t="str">
            <v>04103-ANDACOLLO</v>
          </cell>
          <cell r="H27">
            <v>25</v>
          </cell>
          <cell r="I27">
            <v>22</v>
          </cell>
          <cell r="J27">
            <v>14</v>
          </cell>
          <cell r="K27">
            <v>45</v>
          </cell>
          <cell r="L27">
            <v>292</v>
          </cell>
          <cell r="M27">
            <v>68</v>
          </cell>
          <cell r="N27">
            <v>18</v>
          </cell>
          <cell r="O27">
            <v>22</v>
          </cell>
          <cell r="P27">
            <v>22</v>
          </cell>
          <cell r="Q27">
            <v>65</v>
          </cell>
          <cell r="R27">
            <v>197</v>
          </cell>
          <cell r="S27">
            <v>790</v>
          </cell>
        </row>
        <row r="28">
          <cell r="G28" t="str">
            <v>105106-HOSPITAL ANDACOLLO</v>
          </cell>
          <cell r="H28">
            <v>25</v>
          </cell>
          <cell r="I28">
            <v>22</v>
          </cell>
          <cell r="J28">
            <v>14</v>
          </cell>
          <cell r="K28">
            <v>45</v>
          </cell>
          <cell r="L28">
            <v>292</v>
          </cell>
          <cell r="M28">
            <v>68</v>
          </cell>
          <cell r="N28">
            <v>18</v>
          </cell>
          <cell r="O28">
            <v>22</v>
          </cell>
          <cell r="P28">
            <v>22</v>
          </cell>
          <cell r="Q28">
            <v>65</v>
          </cell>
          <cell r="R28">
            <v>197</v>
          </cell>
          <cell r="S28">
            <v>790</v>
          </cell>
        </row>
        <row r="29">
          <cell r="G29" t="str">
            <v>04104-LA HIGUERA</v>
          </cell>
          <cell r="H29">
            <v>1</v>
          </cell>
          <cell r="I29">
            <v>2</v>
          </cell>
          <cell r="J29">
            <v>0</v>
          </cell>
          <cell r="K29">
            <v>0</v>
          </cell>
          <cell r="L29">
            <v>6</v>
          </cell>
          <cell r="M29">
            <v>150</v>
          </cell>
          <cell r="N29">
            <v>19</v>
          </cell>
          <cell r="O29">
            <v>13</v>
          </cell>
          <cell r="P29">
            <v>5</v>
          </cell>
          <cell r="Q29">
            <v>4</v>
          </cell>
          <cell r="R29">
            <v>18</v>
          </cell>
          <cell r="S29">
            <v>218</v>
          </cell>
        </row>
        <row r="30">
          <cell r="G30" t="str">
            <v>105505-P.S.R. LOS CHOROS</v>
          </cell>
          <cell r="L30">
            <v>2</v>
          </cell>
          <cell r="M30">
            <v>20</v>
          </cell>
          <cell r="N30">
            <v>0</v>
          </cell>
          <cell r="P30">
            <v>4</v>
          </cell>
          <cell r="Q30">
            <v>1</v>
          </cell>
          <cell r="S30">
            <v>27</v>
          </cell>
        </row>
        <row r="31">
          <cell r="G31" t="str">
            <v>105506-P.S.R. EL TRAPICHE</v>
          </cell>
          <cell r="K31">
            <v>0</v>
          </cell>
          <cell r="L31">
            <v>4</v>
          </cell>
          <cell r="M31">
            <v>15</v>
          </cell>
          <cell r="N31">
            <v>5</v>
          </cell>
          <cell r="O31">
            <v>5</v>
          </cell>
          <cell r="S31">
            <v>29</v>
          </cell>
        </row>
        <row r="32">
          <cell r="G32" t="str">
            <v>105314-CES. LA HIGUERA</v>
          </cell>
          <cell r="H32">
            <v>1</v>
          </cell>
          <cell r="I32">
            <v>2</v>
          </cell>
          <cell r="J32">
            <v>0</v>
          </cell>
          <cell r="K32">
            <v>0</v>
          </cell>
          <cell r="M32">
            <v>70</v>
          </cell>
          <cell r="N32">
            <v>10</v>
          </cell>
          <cell r="O32">
            <v>8</v>
          </cell>
          <cell r="P32">
            <v>1</v>
          </cell>
          <cell r="Q32">
            <v>3</v>
          </cell>
          <cell r="R32">
            <v>18</v>
          </cell>
          <cell r="S32">
            <v>113</v>
          </cell>
        </row>
        <row r="33">
          <cell r="G33" t="str">
            <v>105500-P.S.R. CALETA HORNOS        </v>
          </cell>
          <cell r="I33">
            <v>0</v>
          </cell>
          <cell r="K33">
            <v>0</v>
          </cell>
          <cell r="L33">
            <v>0</v>
          </cell>
          <cell r="M33">
            <v>45</v>
          </cell>
          <cell r="N33">
            <v>4</v>
          </cell>
          <cell r="O33">
            <v>0</v>
          </cell>
          <cell r="Q33">
            <v>0</v>
          </cell>
          <cell r="S33">
            <v>49</v>
          </cell>
        </row>
        <row r="34">
          <cell r="G34" t="str">
            <v>04105-PAIHUANO</v>
          </cell>
          <cell r="H34">
            <v>4</v>
          </cell>
          <cell r="I34">
            <v>6</v>
          </cell>
          <cell r="J34">
            <v>6</v>
          </cell>
          <cell r="K34">
            <v>13</v>
          </cell>
          <cell r="L34">
            <v>12</v>
          </cell>
          <cell r="M34">
            <v>14</v>
          </cell>
          <cell r="N34">
            <v>11</v>
          </cell>
          <cell r="O34">
            <v>19</v>
          </cell>
          <cell r="P34">
            <v>24</v>
          </cell>
          <cell r="Q34">
            <v>125</v>
          </cell>
          <cell r="R34">
            <v>16</v>
          </cell>
          <cell r="S34">
            <v>250</v>
          </cell>
        </row>
        <row r="35">
          <cell r="G35" t="str">
            <v>105306-CES. PAIHUANO</v>
          </cell>
          <cell r="H35">
            <v>4</v>
          </cell>
          <cell r="I35">
            <v>4</v>
          </cell>
          <cell r="J35">
            <v>0</v>
          </cell>
          <cell r="K35">
            <v>6</v>
          </cell>
          <cell r="L35">
            <v>7</v>
          </cell>
          <cell r="M35">
            <v>9</v>
          </cell>
          <cell r="N35">
            <v>6</v>
          </cell>
          <cell r="O35">
            <v>5</v>
          </cell>
          <cell r="P35">
            <v>14</v>
          </cell>
          <cell r="Q35">
            <v>51</v>
          </cell>
          <cell r="R35">
            <v>7</v>
          </cell>
          <cell r="S35">
            <v>113</v>
          </cell>
        </row>
        <row r="36">
          <cell r="G36" t="str">
            <v>105476-P.S.R. MONTE GRANDE</v>
          </cell>
          <cell r="I36">
            <v>1</v>
          </cell>
          <cell r="J36">
            <v>5</v>
          </cell>
          <cell r="K36">
            <v>6</v>
          </cell>
          <cell r="L36">
            <v>4</v>
          </cell>
          <cell r="M36">
            <v>2</v>
          </cell>
          <cell r="N36">
            <v>1</v>
          </cell>
          <cell r="O36">
            <v>2</v>
          </cell>
          <cell r="P36">
            <v>10</v>
          </cell>
          <cell r="Q36">
            <v>22</v>
          </cell>
          <cell r="R36">
            <v>1</v>
          </cell>
          <cell r="S36">
            <v>54</v>
          </cell>
        </row>
        <row r="37">
          <cell r="G37" t="str">
            <v>105477-P.S.R. PISCO ELQUI</v>
          </cell>
          <cell r="K37">
            <v>1</v>
          </cell>
          <cell r="L37">
            <v>1</v>
          </cell>
          <cell r="M37">
            <v>3</v>
          </cell>
          <cell r="O37">
            <v>11</v>
          </cell>
          <cell r="Q37">
            <v>28</v>
          </cell>
          <cell r="R37">
            <v>8</v>
          </cell>
          <cell r="S37">
            <v>52</v>
          </cell>
        </row>
        <row r="38">
          <cell r="G38" t="str">
            <v>105475-P.S.R. HORCON</v>
          </cell>
          <cell r="I38">
            <v>1</v>
          </cell>
          <cell r="J38">
            <v>1</v>
          </cell>
          <cell r="N38">
            <v>4</v>
          </cell>
          <cell r="O38">
            <v>1</v>
          </cell>
          <cell r="Q38">
            <v>24</v>
          </cell>
          <cell r="S38">
            <v>31</v>
          </cell>
        </row>
        <row r="39">
          <cell r="G39" t="str">
            <v>04106-VICUÑA</v>
          </cell>
          <cell r="H39">
            <v>49</v>
          </cell>
          <cell r="I39">
            <v>62</v>
          </cell>
          <cell r="J39">
            <v>59</v>
          </cell>
          <cell r="K39">
            <v>100</v>
          </cell>
          <cell r="L39">
            <v>155</v>
          </cell>
          <cell r="M39">
            <v>105</v>
          </cell>
          <cell r="N39">
            <v>85</v>
          </cell>
          <cell r="O39">
            <v>98</v>
          </cell>
          <cell r="P39">
            <v>96</v>
          </cell>
          <cell r="Q39">
            <v>159</v>
          </cell>
          <cell r="R39">
            <v>104</v>
          </cell>
          <cell r="S39">
            <v>1072</v>
          </cell>
        </row>
        <row r="40">
          <cell r="G40" t="str">
            <v>105107-HOSPITAL VICUÑA</v>
          </cell>
          <cell r="H40">
            <v>16</v>
          </cell>
          <cell r="I40">
            <v>32</v>
          </cell>
          <cell r="J40">
            <v>24</v>
          </cell>
          <cell r="K40">
            <v>49</v>
          </cell>
          <cell r="L40">
            <v>70</v>
          </cell>
          <cell r="M40">
            <v>75</v>
          </cell>
          <cell r="N40">
            <v>52</v>
          </cell>
          <cell r="O40">
            <v>55</v>
          </cell>
          <cell r="P40">
            <v>43</v>
          </cell>
          <cell r="Q40">
            <v>28</v>
          </cell>
          <cell r="R40">
            <v>59</v>
          </cell>
          <cell r="S40">
            <v>503</v>
          </cell>
        </row>
        <row r="41">
          <cell r="G41" t="str">
            <v>105467-P.S.R. DIAGUITAS</v>
          </cell>
          <cell r="H41">
            <v>4</v>
          </cell>
          <cell r="I41">
            <v>2</v>
          </cell>
          <cell r="J41">
            <v>12</v>
          </cell>
          <cell r="K41">
            <v>35</v>
          </cell>
          <cell r="L41">
            <v>45</v>
          </cell>
          <cell r="M41">
            <v>19</v>
          </cell>
          <cell r="N41">
            <v>16</v>
          </cell>
          <cell r="O41">
            <v>17</v>
          </cell>
          <cell r="P41">
            <v>42</v>
          </cell>
          <cell r="Q41">
            <v>15</v>
          </cell>
          <cell r="R41">
            <v>23</v>
          </cell>
          <cell r="S41">
            <v>230</v>
          </cell>
        </row>
        <row r="42">
          <cell r="G42" t="str">
            <v>105469-P.S.R. EL TAMBO</v>
          </cell>
          <cell r="H42">
            <v>13</v>
          </cell>
          <cell r="I42">
            <v>11</v>
          </cell>
          <cell r="J42">
            <v>15</v>
          </cell>
          <cell r="K42">
            <v>5</v>
          </cell>
          <cell r="L42">
            <v>17</v>
          </cell>
          <cell r="N42">
            <v>4</v>
          </cell>
          <cell r="P42">
            <v>5</v>
          </cell>
          <cell r="Q42">
            <v>3</v>
          </cell>
          <cell r="R42">
            <v>13</v>
          </cell>
          <cell r="S42">
            <v>86</v>
          </cell>
        </row>
        <row r="43">
          <cell r="G43" t="str">
            <v>105502-P.S.R. CALINGASTA</v>
          </cell>
          <cell r="H43">
            <v>16</v>
          </cell>
          <cell r="I43">
            <v>17</v>
          </cell>
          <cell r="J43">
            <v>8</v>
          </cell>
          <cell r="K43">
            <v>11</v>
          </cell>
          <cell r="L43">
            <v>23</v>
          </cell>
          <cell r="M43">
            <v>11</v>
          </cell>
          <cell r="N43">
            <v>13</v>
          </cell>
          <cell r="O43">
            <v>26</v>
          </cell>
          <cell r="P43">
            <v>6</v>
          </cell>
          <cell r="Q43">
            <v>113</v>
          </cell>
          <cell r="R43">
            <v>9</v>
          </cell>
          <cell r="S43">
            <v>253</v>
          </cell>
        </row>
        <row r="44">
          <cell r="G44" t="str">
            <v>04201-ILLAPEL</v>
          </cell>
          <cell r="H44">
            <v>176</v>
          </cell>
          <cell r="I44">
            <v>178</v>
          </cell>
          <cell r="J44">
            <v>187</v>
          </cell>
          <cell r="K44">
            <v>162</v>
          </cell>
          <cell r="L44">
            <v>242</v>
          </cell>
          <cell r="M44">
            <v>224</v>
          </cell>
          <cell r="N44">
            <v>117</v>
          </cell>
          <cell r="O44">
            <v>140</v>
          </cell>
          <cell r="P44">
            <v>137</v>
          </cell>
          <cell r="Q44">
            <v>61</v>
          </cell>
          <cell r="R44">
            <v>311</v>
          </cell>
          <cell r="S44">
            <v>1935</v>
          </cell>
        </row>
        <row r="45">
          <cell r="G45" t="str">
            <v>105103-HOSPITAL ILLAPEL</v>
          </cell>
          <cell r="H45">
            <v>74</v>
          </cell>
          <cell r="I45">
            <v>64</v>
          </cell>
          <cell r="J45">
            <v>66</v>
          </cell>
          <cell r="K45">
            <v>68</v>
          </cell>
          <cell r="L45">
            <v>119</v>
          </cell>
          <cell r="M45">
            <v>166</v>
          </cell>
          <cell r="N45">
            <v>50</v>
          </cell>
          <cell r="O45">
            <v>62</v>
          </cell>
          <cell r="P45">
            <v>61</v>
          </cell>
          <cell r="Q45">
            <v>34</v>
          </cell>
          <cell r="R45">
            <v>63</v>
          </cell>
          <cell r="S45">
            <v>827</v>
          </cell>
        </row>
        <row r="46">
          <cell r="G46" t="str">
            <v>105326-CESFAM SAN RAFAEL</v>
          </cell>
          <cell r="H46">
            <v>50</v>
          </cell>
          <cell r="I46">
            <v>90</v>
          </cell>
          <cell r="J46">
            <v>78</v>
          </cell>
          <cell r="K46">
            <v>73</v>
          </cell>
          <cell r="L46">
            <v>82</v>
          </cell>
          <cell r="M46">
            <v>42</v>
          </cell>
          <cell r="N46">
            <v>29</v>
          </cell>
          <cell r="O46">
            <v>54</v>
          </cell>
          <cell r="P46">
            <v>50</v>
          </cell>
          <cell r="Q46">
            <v>23</v>
          </cell>
          <cell r="R46">
            <v>88</v>
          </cell>
          <cell r="S46">
            <v>659</v>
          </cell>
        </row>
        <row r="47">
          <cell r="G47" t="str">
            <v>105443-P.S.R. CARCAMO                   </v>
          </cell>
          <cell r="H47">
            <v>10</v>
          </cell>
          <cell r="J47">
            <v>12</v>
          </cell>
          <cell r="L47">
            <v>9</v>
          </cell>
          <cell r="N47">
            <v>14</v>
          </cell>
          <cell r="O47">
            <v>1</v>
          </cell>
          <cell r="P47">
            <v>11</v>
          </cell>
          <cell r="R47">
            <v>10</v>
          </cell>
          <cell r="S47">
            <v>67</v>
          </cell>
        </row>
        <row r="48">
          <cell r="G48" t="str">
            <v>105444-P.S.R. HUINTIL</v>
          </cell>
          <cell r="L48">
            <v>4</v>
          </cell>
          <cell r="M48">
            <v>1</v>
          </cell>
          <cell r="R48">
            <v>7</v>
          </cell>
          <cell r="S48">
            <v>12</v>
          </cell>
        </row>
        <row r="49">
          <cell r="G49" t="str">
            <v>105445-P.S.R. LIMAHUIDA</v>
          </cell>
          <cell r="H49">
            <v>3</v>
          </cell>
          <cell r="K49">
            <v>1</v>
          </cell>
          <cell r="L49">
            <v>4</v>
          </cell>
          <cell r="M49">
            <v>1</v>
          </cell>
          <cell r="N49">
            <v>4</v>
          </cell>
          <cell r="O49">
            <v>3</v>
          </cell>
          <cell r="P49">
            <v>1</v>
          </cell>
          <cell r="R49">
            <v>8</v>
          </cell>
          <cell r="S49">
            <v>25</v>
          </cell>
        </row>
        <row r="50">
          <cell r="G50" t="str">
            <v>105446-P.S.R. MATANCILLA</v>
          </cell>
          <cell r="O50">
            <v>9</v>
          </cell>
          <cell r="S50">
            <v>9</v>
          </cell>
        </row>
        <row r="51">
          <cell r="G51" t="str">
            <v>105447-P.S.R. PERALILLO</v>
          </cell>
          <cell r="J51">
            <v>4</v>
          </cell>
          <cell r="L51">
            <v>4</v>
          </cell>
          <cell r="M51">
            <v>2</v>
          </cell>
          <cell r="N51">
            <v>7</v>
          </cell>
          <cell r="O51">
            <v>5</v>
          </cell>
          <cell r="R51">
            <v>9</v>
          </cell>
          <cell r="S51">
            <v>31</v>
          </cell>
        </row>
        <row r="52">
          <cell r="G52" t="str">
            <v>105448-P.S.R. SANTA VIRGINIA</v>
          </cell>
          <cell r="J52">
            <v>5</v>
          </cell>
          <cell r="R52">
            <v>4</v>
          </cell>
          <cell r="S52">
            <v>9</v>
          </cell>
        </row>
        <row r="53">
          <cell r="G53" t="str">
            <v>105485-P.S.R. PLAN DE HORNOS</v>
          </cell>
          <cell r="H53">
            <v>29</v>
          </cell>
          <cell r="I53">
            <v>24</v>
          </cell>
          <cell r="K53">
            <v>12</v>
          </cell>
          <cell r="P53">
            <v>3</v>
          </cell>
          <cell r="R53">
            <v>111</v>
          </cell>
          <cell r="S53">
            <v>179</v>
          </cell>
        </row>
        <row r="54">
          <cell r="G54" t="str">
            <v>105486-P.S.R. TUNGA SUR</v>
          </cell>
          <cell r="J54">
            <v>2</v>
          </cell>
          <cell r="S54">
            <v>2</v>
          </cell>
        </row>
        <row r="55">
          <cell r="G55" t="str">
            <v>105487-P.S.R. CAÑAS UNO</v>
          </cell>
          <cell r="H55">
            <v>10</v>
          </cell>
          <cell r="J55">
            <v>18</v>
          </cell>
          <cell r="K55">
            <v>7</v>
          </cell>
          <cell r="L55">
            <v>16</v>
          </cell>
          <cell r="M55">
            <v>12</v>
          </cell>
          <cell r="N55">
            <v>12</v>
          </cell>
          <cell r="O55">
            <v>5</v>
          </cell>
          <cell r="P55">
            <v>6</v>
          </cell>
          <cell r="Q55">
            <v>4</v>
          </cell>
          <cell r="R55">
            <v>11</v>
          </cell>
          <cell r="S55">
            <v>101</v>
          </cell>
        </row>
        <row r="56">
          <cell r="G56" t="str">
            <v>105496-P.S.R. PINTACURA SUR</v>
          </cell>
          <cell r="J56">
            <v>2</v>
          </cell>
          <cell r="K56">
            <v>1</v>
          </cell>
          <cell r="L56">
            <v>4</v>
          </cell>
          <cell r="P56">
            <v>5</v>
          </cell>
          <cell r="S56">
            <v>12</v>
          </cell>
        </row>
        <row r="57">
          <cell r="G57" t="str">
            <v>105504-P.S.R. SOCAVON</v>
          </cell>
          <cell r="N57">
            <v>1</v>
          </cell>
          <cell r="O57">
            <v>1</v>
          </cell>
          <cell r="S57">
            <v>2</v>
          </cell>
        </row>
        <row r="58">
          <cell r="G58" t="str">
            <v>04202-CANELA</v>
          </cell>
          <cell r="H58">
            <v>32</v>
          </cell>
          <cell r="I58">
            <v>57</v>
          </cell>
          <cell r="J58">
            <v>65</v>
          </cell>
          <cell r="K58">
            <v>56</v>
          </cell>
          <cell r="L58">
            <v>66</v>
          </cell>
          <cell r="M58">
            <v>49</v>
          </cell>
          <cell r="N58">
            <v>36</v>
          </cell>
          <cell r="O58">
            <v>86</v>
          </cell>
          <cell r="P58">
            <v>5</v>
          </cell>
          <cell r="Q58">
            <v>103</v>
          </cell>
          <cell r="R58">
            <v>166</v>
          </cell>
          <cell r="S58">
            <v>721</v>
          </cell>
        </row>
        <row r="59">
          <cell r="G59" t="str">
            <v>105309-CES. RURAL CANELA</v>
          </cell>
          <cell r="H59">
            <v>27</v>
          </cell>
          <cell r="I59">
            <v>48</v>
          </cell>
          <cell r="J59">
            <v>51</v>
          </cell>
          <cell r="K59">
            <v>26</v>
          </cell>
          <cell r="L59">
            <v>36</v>
          </cell>
          <cell r="M59">
            <v>27</v>
          </cell>
          <cell r="N59">
            <v>12</v>
          </cell>
          <cell r="O59">
            <v>76</v>
          </cell>
          <cell r="P59">
            <v>5</v>
          </cell>
          <cell r="Q59">
            <v>75</v>
          </cell>
          <cell r="R59">
            <v>92</v>
          </cell>
          <cell r="S59">
            <v>475</v>
          </cell>
        </row>
        <row r="60">
          <cell r="G60" t="str">
            <v>105450-P.S.R. MINCHA NORTE            </v>
          </cell>
          <cell r="H60">
            <v>4</v>
          </cell>
          <cell r="I60">
            <v>3</v>
          </cell>
          <cell r="J60">
            <v>5</v>
          </cell>
          <cell r="K60">
            <v>6</v>
          </cell>
          <cell r="L60">
            <v>12</v>
          </cell>
          <cell r="M60">
            <v>8</v>
          </cell>
          <cell r="N60">
            <v>0</v>
          </cell>
          <cell r="O60">
            <v>7</v>
          </cell>
          <cell r="R60">
            <v>6</v>
          </cell>
          <cell r="S60">
            <v>51</v>
          </cell>
        </row>
        <row r="61">
          <cell r="G61" t="str">
            <v>105451-P.S.R. AGUA FRIA</v>
          </cell>
          <cell r="H61">
            <v>1</v>
          </cell>
          <cell r="J61">
            <v>4</v>
          </cell>
          <cell r="K61">
            <v>3</v>
          </cell>
          <cell r="L61">
            <v>7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S61">
            <v>15</v>
          </cell>
        </row>
        <row r="62">
          <cell r="G62" t="str">
            <v>105482-P.S.R. CANELA ALTA</v>
          </cell>
          <cell r="I62">
            <v>1</v>
          </cell>
          <cell r="K62">
            <v>10</v>
          </cell>
          <cell r="L62">
            <v>6</v>
          </cell>
          <cell r="M62">
            <v>5</v>
          </cell>
          <cell r="N62">
            <v>24</v>
          </cell>
          <cell r="O62">
            <v>3</v>
          </cell>
          <cell r="R62">
            <v>38</v>
          </cell>
          <cell r="S62">
            <v>87</v>
          </cell>
        </row>
        <row r="63">
          <cell r="G63" t="str">
            <v>105483-P.S.R. LOS RULOS</v>
          </cell>
          <cell r="I63">
            <v>1</v>
          </cell>
          <cell r="J63">
            <v>5</v>
          </cell>
          <cell r="K63">
            <v>4</v>
          </cell>
          <cell r="L63">
            <v>1</v>
          </cell>
          <cell r="M63">
            <v>2</v>
          </cell>
          <cell r="R63">
            <v>21</v>
          </cell>
          <cell r="S63">
            <v>34</v>
          </cell>
        </row>
        <row r="64">
          <cell r="G64" t="str">
            <v>105484-P.S.R. HUENTELAUQUEN</v>
          </cell>
          <cell r="I64">
            <v>3</v>
          </cell>
          <cell r="K64">
            <v>7</v>
          </cell>
          <cell r="L64">
            <v>4</v>
          </cell>
          <cell r="M64">
            <v>7</v>
          </cell>
          <cell r="Q64">
            <v>25</v>
          </cell>
          <cell r="R64">
            <v>9</v>
          </cell>
          <cell r="S64">
            <v>55</v>
          </cell>
        </row>
        <row r="65">
          <cell r="G65" t="str">
            <v>105488-P.S.R. ESPIRITU SANTO</v>
          </cell>
          <cell r="I65">
            <v>1</v>
          </cell>
          <cell r="S65">
            <v>1</v>
          </cell>
        </row>
        <row r="66">
          <cell r="G66" t="str">
            <v>105493-P.S.R. MINCHA SUR</v>
          </cell>
          <cell r="Q66">
            <v>3</v>
          </cell>
          <cell r="S66">
            <v>3</v>
          </cell>
        </row>
        <row r="67">
          <cell r="G67" t="str">
            <v>04203-LOS VILOS</v>
          </cell>
          <cell r="H67">
            <v>21</v>
          </cell>
          <cell r="I67">
            <v>50</v>
          </cell>
          <cell r="J67">
            <v>62</v>
          </cell>
          <cell r="K67">
            <v>76</v>
          </cell>
          <cell r="L67">
            <v>117</v>
          </cell>
          <cell r="M67">
            <v>81</v>
          </cell>
          <cell r="N67">
            <v>81</v>
          </cell>
          <cell r="O67">
            <v>161</v>
          </cell>
          <cell r="P67">
            <v>61</v>
          </cell>
          <cell r="Q67">
            <v>158</v>
          </cell>
          <cell r="R67">
            <v>46</v>
          </cell>
          <cell r="S67">
            <v>914</v>
          </cell>
        </row>
        <row r="68">
          <cell r="G68" t="str">
            <v>105108-HOSPITAL LOS VILOS</v>
          </cell>
          <cell r="H68">
            <v>10</v>
          </cell>
          <cell r="I68">
            <v>25</v>
          </cell>
          <cell r="J68">
            <v>22</v>
          </cell>
          <cell r="K68">
            <v>51</v>
          </cell>
          <cell r="L68">
            <v>46</v>
          </cell>
          <cell r="M68">
            <v>32</v>
          </cell>
          <cell r="N68">
            <v>17</v>
          </cell>
          <cell r="O68">
            <v>140</v>
          </cell>
          <cell r="P68">
            <v>36</v>
          </cell>
          <cell r="Q68">
            <v>19</v>
          </cell>
          <cell r="R68">
            <v>26</v>
          </cell>
          <cell r="S68">
            <v>424</v>
          </cell>
        </row>
        <row r="69">
          <cell r="G69" t="str">
            <v>105478-P.S.R. CAIMANES                   </v>
          </cell>
          <cell r="H69">
            <v>7</v>
          </cell>
          <cell r="I69">
            <v>10</v>
          </cell>
          <cell r="J69">
            <v>18</v>
          </cell>
          <cell r="K69">
            <v>13</v>
          </cell>
          <cell r="L69">
            <v>28</v>
          </cell>
          <cell r="M69">
            <v>20</v>
          </cell>
          <cell r="N69">
            <v>6</v>
          </cell>
          <cell r="O69">
            <v>7</v>
          </cell>
          <cell r="P69">
            <v>11</v>
          </cell>
          <cell r="Q69">
            <v>86</v>
          </cell>
          <cell r="R69">
            <v>11</v>
          </cell>
          <cell r="S69">
            <v>217</v>
          </cell>
        </row>
        <row r="70">
          <cell r="G70" t="str">
            <v>105479-P.S.R. GUANGUALI</v>
          </cell>
          <cell r="I70">
            <v>4</v>
          </cell>
          <cell r="J70">
            <v>3</v>
          </cell>
          <cell r="K70">
            <v>2</v>
          </cell>
          <cell r="L70">
            <v>6</v>
          </cell>
          <cell r="M70">
            <v>8</v>
          </cell>
          <cell r="N70">
            <v>3</v>
          </cell>
          <cell r="O70">
            <v>3</v>
          </cell>
          <cell r="P70">
            <v>3</v>
          </cell>
          <cell r="R70">
            <v>2</v>
          </cell>
          <cell r="S70">
            <v>34</v>
          </cell>
        </row>
        <row r="71">
          <cell r="G71" t="str">
            <v>105480-P.S.R. QUILIMARI</v>
          </cell>
          <cell r="H71">
            <v>4</v>
          </cell>
          <cell r="I71">
            <v>5</v>
          </cell>
          <cell r="J71">
            <v>9</v>
          </cell>
          <cell r="K71">
            <v>10</v>
          </cell>
          <cell r="L71">
            <v>28</v>
          </cell>
          <cell r="M71">
            <v>15</v>
          </cell>
          <cell r="N71">
            <v>54</v>
          </cell>
          <cell r="O71">
            <v>7</v>
          </cell>
          <cell r="P71">
            <v>4</v>
          </cell>
          <cell r="Q71">
            <v>21</v>
          </cell>
          <cell r="R71">
            <v>4</v>
          </cell>
          <cell r="S71">
            <v>161</v>
          </cell>
        </row>
        <row r="72">
          <cell r="G72" t="str">
            <v>105481-P.S.R. TILAMA</v>
          </cell>
          <cell r="I72">
            <v>0</v>
          </cell>
          <cell r="J72">
            <v>1</v>
          </cell>
          <cell r="L72">
            <v>0</v>
          </cell>
          <cell r="M72">
            <v>1</v>
          </cell>
          <cell r="O72">
            <v>4</v>
          </cell>
          <cell r="P72">
            <v>1</v>
          </cell>
          <cell r="R72">
            <v>0</v>
          </cell>
          <cell r="S72">
            <v>7</v>
          </cell>
        </row>
        <row r="73">
          <cell r="G73" t="str">
            <v>105511-P.S.R. LOS CONDORES</v>
          </cell>
          <cell r="I73">
            <v>6</v>
          </cell>
          <cell r="J73">
            <v>9</v>
          </cell>
          <cell r="L73">
            <v>9</v>
          </cell>
          <cell r="M73">
            <v>5</v>
          </cell>
          <cell r="N73">
            <v>1</v>
          </cell>
          <cell r="P73">
            <v>6</v>
          </cell>
          <cell r="Q73">
            <v>32</v>
          </cell>
          <cell r="R73">
            <v>3</v>
          </cell>
          <cell r="S73">
            <v>71</v>
          </cell>
        </row>
        <row r="74">
          <cell r="G74" t="str">
            <v>04204-SALAMANCA</v>
          </cell>
          <cell r="H74">
            <v>282</v>
          </cell>
          <cell r="I74">
            <v>268</v>
          </cell>
          <cell r="J74">
            <v>214</v>
          </cell>
          <cell r="K74">
            <v>215</v>
          </cell>
          <cell r="L74">
            <v>253</v>
          </cell>
          <cell r="M74">
            <v>154</v>
          </cell>
          <cell r="N74">
            <v>176</v>
          </cell>
          <cell r="O74">
            <v>267</v>
          </cell>
          <cell r="P74">
            <v>116</v>
          </cell>
          <cell r="Q74">
            <v>105</v>
          </cell>
          <cell r="R74">
            <v>33</v>
          </cell>
          <cell r="S74">
            <v>2083</v>
          </cell>
        </row>
        <row r="75">
          <cell r="G75" t="str">
            <v>105104-HOSPITAL SALAMANCA</v>
          </cell>
          <cell r="H75">
            <v>57</v>
          </cell>
          <cell r="I75">
            <v>76</v>
          </cell>
          <cell r="J75">
            <v>68</v>
          </cell>
          <cell r="K75">
            <v>97</v>
          </cell>
          <cell r="L75">
            <v>126</v>
          </cell>
          <cell r="M75">
            <v>89</v>
          </cell>
          <cell r="N75">
            <v>100</v>
          </cell>
          <cell r="O75">
            <v>112</v>
          </cell>
          <cell r="P75">
            <v>68</v>
          </cell>
          <cell r="Q75">
            <v>50</v>
          </cell>
          <cell r="R75">
            <v>20</v>
          </cell>
          <cell r="S75">
            <v>863</v>
          </cell>
        </row>
        <row r="76">
          <cell r="G76" t="str">
            <v>105452-P.S.R. CUNCUMEN                 </v>
          </cell>
          <cell r="H76">
            <v>28</v>
          </cell>
          <cell r="I76">
            <v>12</v>
          </cell>
          <cell r="J76">
            <v>4</v>
          </cell>
          <cell r="K76">
            <v>12</v>
          </cell>
          <cell r="L76">
            <v>5</v>
          </cell>
          <cell r="M76">
            <v>14</v>
          </cell>
          <cell r="N76">
            <v>15</v>
          </cell>
          <cell r="O76">
            <v>66</v>
          </cell>
          <cell r="P76">
            <v>12</v>
          </cell>
          <cell r="Q76">
            <v>3</v>
          </cell>
          <cell r="R76">
            <v>0</v>
          </cell>
          <cell r="S76">
            <v>171</v>
          </cell>
        </row>
        <row r="77">
          <cell r="G77" t="str">
            <v>105453-P.S.R. TRANQUILLA</v>
          </cell>
          <cell r="H77">
            <v>60</v>
          </cell>
          <cell r="I77">
            <v>28</v>
          </cell>
          <cell r="J77">
            <v>17</v>
          </cell>
          <cell r="K77">
            <v>19</v>
          </cell>
          <cell r="L77">
            <v>21</v>
          </cell>
          <cell r="N77">
            <v>19</v>
          </cell>
          <cell r="O77">
            <v>7</v>
          </cell>
          <cell r="P77">
            <v>11</v>
          </cell>
          <cell r="Q77">
            <v>17</v>
          </cell>
          <cell r="R77">
            <v>1</v>
          </cell>
          <cell r="S77">
            <v>200</v>
          </cell>
        </row>
        <row r="78">
          <cell r="G78" t="str">
            <v>105455-P.S.R. CHILLEPIN</v>
          </cell>
          <cell r="H78">
            <v>0</v>
          </cell>
          <cell r="I78">
            <v>15</v>
          </cell>
          <cell r="J78">
            <v>6</v>
          </cell>
          <cell r="K78">
            <v>7</v>
          </cell>
          <cell r="L78">
            <v>1</v>
          </cell>
          <cell r="O78">
            <v>28</v>
          </cell>
          <cell r="P78">
            <v>5</v>
          </cell>
          <cell r="Q78">
            <v>13</v>
          </cell>
          <cell r="R78">
            <v>10</v>
          </cell>
          <cell r="S78">
            <v>85</v>
          </cell>
        </row>
        <row r="79">
          <cell r="G79" t="str">
            <v>105456-P.S.R. LLIMPO</v>
          </cell>
          <cell r="H79">
            <v>26</v>
          </cell>
          <cell r="I79">
            <v>3</v>
          </cell>
          <cell r="J79">
            <v>3</v>
          </cell>
          <cell r="K79">
            <v>3</v>
          </cell>
          <cell r="L79">
            <v>1</v>
          </cell>
          <cell r="N79">
            <v>1</v>
          </cell>
          <cell r="O79">
            <v>1</v>
          </cell>
          <cell r="P79">
            <v>1</v>
          </cell>
          <cell r="Q79">
            <v>4</v>
          </cell>
          <cell r="R79">
            <v>0</v>
          </cell>
          <cell r="S79">
            <v>43</v>
          </cell>
        </row>
        <row r="80">
          <cell r="G80" t="str">
            <v>105457-P.S.R. SAN AGUSTIN</v>
          </cell>
          <cell r="H80">
            <v>24</v>
          </cell>
          <cell r="J80">
            <v>11</v>
          </cell>
          <cell r="K80">
            <v>0</v>
          </cell>
          <cell r="L80">
            <v>1</v>
          </cell>
          <cell r="M80">
            <v>0</v>
          </cell>
          <cell r="N80">
            <v>2</v>
          </cell>
          <cell r="P80">
            <v>0</v>
          </cell>
          <cell r="Q80">
            <v>1</v>
          </cell>
          <cell r="R80">
            <v>0</v>
          </cell>
          <cell r="S80">
            <v>39</v>
          </cell>
        </row>
        <row r="81">
          <cell r="G81" t="str">
            <v>105458-P.S.R. TAHUINCO</v>
          </cell>
          <cell r="H81">
            <v>15</v>
          </cell>
          <cell r="I81">
            <v>36</v>
          </cell>
          <cell r="J81">
            <v>28</v>
          </cell>
          <cell r="K81">
            <v>24</v>
          </cell>
          <cell r="L81">
            <v>48</v>
          </cell>
          <cell r="M81">
            <v>45</v>
          </cell>
          <cell r="N81">
            <v>29</v>
          </cell>
          <cell r="O81">
            <v>45</v>
          </cell>
          <cell r="P81">
            <v>1</v>
          </cell>
          <cell r="Q81">
            <v>3</v>
          </cell>
          <cell r="R81">
            <v>0</v>
          </cell>
          <cell r="S81">
            <v>274</v>
          </cell>
        </row>
        <row r="82">
          <cell r="G82" t="str">
            <v>105491-P.S.R. QUELEN BAJO</v>
          </cell>
          <cell r="H82">
            <v>43</v>
          </cell>
          <cell r="I82">
            <v>57</v>
          </cell>
          <cell r="J82">
            <v>41</v>
          </cell>
          <cell r="K82">
            <v>22</v>
          </cell>
          <cell r="L82">
            <v>26</v>
          </cell>
          <cell r="N82">
            <v>10</v>
          </cell>
          <cell r="O82">
            <v>4</v>
          </cell>
          <cell r="P82">
            <v>8</v>
          </cell>
          <cell r="Q82">
            <v>9</v>
          </cell>
          <cell r="R82">
            <v>2</v>
          </cell>
          <cell r="S82">
            <v>222</v>
          </cell>
        </row>
        <row r="83">
          <cell r="G83" t="str">
            <v>105492-P.S.R. CAMISA</v>
          </cell>
          <cell r="H83">
            <v>7</v>
          </cell>
          <cell r="I83">
            <v>25</v>
          </cell>
          <cell r="J83">
            <v>9</v>
          </cell>
          <cell r="K83">
            <v>3</v>
          </cell>
          <cell r="L83">
            <v>4</v>
          </cell>
          <cell r="M83">
            <v>2</v>
          </cell>
          <cell r="O83">
            <v>2</v>
          </cell>
          <cell r="P83">
            <v>4</v>
          </cell>
          <cell r="S83">
            <v>56</v>
          </cell>
        </row>
        <row r="84">
          <cell r="G84" t="str">
            <v>105501-P.S.R. ARBOLEDA GRANDE</v>
          </cell>
          <cell r="H84">
            <v>22</v>
          </cell>
          <cell r="I84">
            <v>16</v>
          </cell>
          <cell r="J84">
            <v>27</v>
          </cell>
          <cell r="K84">
            <v>28</v>
          </cell>
          <cell r="L84">
            <v>20</v>
          </cell>
          <cell r="M84">
            <v>4</v>
          </cell>
          <cell r="N84">
            <v>0</v>
          </cell>
          <cell r="O84">
            <v>2</v>
          </cell>
          <cell r="P84">
            <v>6</v>
          </cell>
          <cell r="Q84">
            <v>5</v>
          </cell>
          <cell r="S84">
            <v>130</v>
          </cell>
        </row>
        <row r="85">
          <cell r="G85" t="str">
            <v>04301-OVALLE</v>
          </cell>
          <cell r="H85">
            <v>332</v>
          </cell>
          <cell r="I85">
            <v>395</v>
          </cell>
          <cell r="J85">
            <v>609</v>
          </cell>
          <cell r="K85">
            <v>443</v>
          </cell>
          <cell r="L85">
            <v>541</v>
          </cell>
          <cell r="M85">
            <v>732</v>
          </cell>
          <cell r="N85">
            <v>507</v>
          </cell>
          <cell r="O85">
            <v>872</v>
          </cell>
          <cell r="P85">
            <v>764</v>
          </cell>
          <cell r="Q85">
            <v>506</v>
          </cell>
          <cell r="R85">
            <v>324</v>
          </cell>
          <cell r="S85">
            <v>6025</v>
          </cell>
        </row>
        <row r="86">
          <cell r="G86" t="str">
            <v>105315-CES. RURAL C. DE TAMAYA</v>
          </cell>
          <cell r="H86">
            <v>37</v>
          </cell>
          <cell r="I86">
            <v>44</v>
          </cell>
          <cell r="J86">
            <v>35</v>
          </cell>
          <cell r="K86">
            <v>23</v>
          </cell>
          <cell r="L86">
            <v>65</v>
          </cell>
          <cell r="M86">
            <v>69</v>
          </cell>
          <cell r="N86">
            <v>63</v>
          </cell>
          <cell r="O86">
            <v>33</v>
          </cell>
          <cell r="P86">
            <v>48</v>
          </cell>
          <cell r="Q86">
            <v>36</v>
          </cell>
          <cell r="R86">
            <v>14</v>
          </cell>
          <cell r="S86">
            <v>467</v>
          </cell>
        </row>
        <row r="87">
          <cell r="G87" t="str">
            <v>105317-CES. JORGE JORDAN D.</v>
          </cell>
          <cell r="H87">
            <v>75</v>
          </cell>
          <cell r="I87">
            <v>58</v>
          </cell>
          <cell r="J87">
            <v>196</v>
          </cell>
          <cell r="K87">
            <v>94</v>
          </cell>
          <cell r="L87">
            <v>113</v>
          </cell>
          <cell r="M87">
            <v>124</v>
          </cell>
          <cell r="N87">
            <v>99</v>
          </cell>
          <cell r="O87">
            <v>137</v>
          </cell>
          <cell r="P87">
            <v>354</v>
          </cell>
          <cell r="Q87">
            <v>68</v>
          </cell>
          <cell r="R87">
            <v>214</v>
          </cell>
          <cell r="S87">
            <v>1532</v>
          </cell>
        </row>
        <row r="88">
          <cell r="G88" t="str">
            <v>105322-CES. MARCOS MACUADA</v>
          </cell>
          <cell r="H88">
            <v>131</v>
          </cell>
          <cell r="I88">
            <v>205</v>
          </cell>
          <cell r="J88">
            <v>211</v>
          </cell>
          <cell r="K88">
            <v>180</v>
          </cell>
          <cell r="L88">
            <v>145</v>
          </cell>
          <cell r="M88">
            <v>372</v>
          </cell>
          <cell r="N88">
            <v>211</v>
          </cell>
          <cell r="O88">
            <v>541</v>
          </cell>
          <cell r="P88">
            <v>204</v>
          </cell>
          <cell r="Q88">
            <v>227</v>
          </cell>
          <cell r="R88">
            <v>43</v>
          </cell>
          <cell r="S88">
            <v>2470</v>
          </cell>
        </row>
        <row r="89">
          <cell r="G89" t="str">
            <v>105324-CES. SOTAQUI</v>
          </cell>
          <cell r="H89">
            <v>18</v>
          </cell>
          <cell r="I89">
            <v>43</v>
          </cell>
          <cell r="J89">
            <v>40</v>
          </cell>
          <cell r="K89">
            <v>19</v>
          </cell>
          <cell r="L89">
            <v>33</v>
          </cell>
          <cell r="M89">
            <v>32</v>
          </cell>
          <cell r="N89">
            <v>43</v>
          </cell>
          <cell r="O89">
            <v>46</v>
          </cell>
          <cell r="P89">
            <v>42</v>
          </cell>
          <cell r="Q89">
            <v>24</v>
          </cell>
          <cell r="R89">
            <v>6</v>
          </cell>
          <cell r="S89">
            <v>346</v>
          </cell>
        </row>
        <row r="90">
          <cell r="G90" t="str">
            <v>105415-P.S.R. BARRAZA</v>
          </cell>
          <cell r="H90">
            <v>4</v>
          </cell>
          <cell r="I90">
            <v>5</v>
          </cell>
          <cell r="L90">
            <v>14</v>
          </cell>
          <cell r="M90">
            <v>11</v>
          </cell>
          <cell r="N90">
            <v>0</v>
          </cell>
          <cell r="P90">
            <v>1</v>
          </cell>
          <cell r="Q90">
            <v>3</v>
          </cell>
          <cell r="R90">
            <v>1</v>
          </cell>
          <cell r="S90">
            <v>39</v>
          </cell>
        </row>
        <row r="91">
          <cell r="G91" t="str">
            <v>105416-P.S.R. CAMARICO                  </v>
          </cell>
          <cell r="I91">
            <v>3</v>
          </cell>
          <cell r="J91">
            <v>21</v>
          </cell>
          <cell r="K91">
            <v>51</v>
          </cell>
          <cell r="M91">
            <v>1</v>
          </cell>
          <cell r="N91">
            <v>4</v>
          </cell>
          <cell r="O91">
            <v>10</v>
          </cell>
          <cell r="P91">
            <v>14</v>
          </cell>
          <cell r="Q91">
            <v>0</v>
          </cell>
          <cell r="R91">
            <v>3</v>
          </cell>
          <cell r="S91">
            <v>107</v>
          </cell>
        </row>
        <row r="92">
          <cell r="G92" t="str">
            <v>105417-P.S.R. ALCONES BAJOS</v>
          </cell>
          <cell r="I92">
            <v>1</v>
          </cell>
          <cell r="L92">
            <v>13</v>
          </cell>
          <cell r="M92">
            <v>23</v>
          </cell>
          <cell r="N92">
            <v>9</v>
          </cell>
          <cell r="S92">
            <v>46</v>
          </cell>
        </row>
        <row r="93">
          <cell r="G93" t="str">
            <v>105419-P.S.R. LAS SOSSAS</v>
          </cell>
          <cell r="K93">
            <v>12</v>
          </cell>
          <cell r="L93">
            <v>9</v>
          </cell>
          <cell r="O93">
            <v>2</v>
          </cell>
          <cell r="Q93">
            <v>1</v>
          </cell>
          <cell r="S93">
            <v>24</v>
          </cell>
        </row>
        <row r="94">
          <cell r="G94" t="str">
            <v>105420-P.S.R. LIMARI</v>
          </cell>
          <cell r="H94">
            <v>5</v>
          </cell>
          <cell r="I94">
            <v>2</v>
          </cell>
          <cell r="J94">
            <v>18</v>
          </cell>
          <cell r="K94">
            <v>26</v>
          </cell>
          <cell r="L94">
            <v>46</v>
          </cell>
          <cell r="M94">
            <v>8</v>
          </cell>
          <cell r="N94">
            <v>2</v>
          </cell>
          <cell r="O94">
            <v>4</v>
          </cell>
          <cell r="R94">
            <v>2</v>
          </cell>
          <cell r="S94">
            <v>113</v>
          </cell>
        </row>
        <row r="95">
          <cell r="G95" t="str">
            <v>105422-P.S.R. HORNILLOS</v>
          </cell>
          <cell r="I95">
            <v>1</v>
          </cell>
          <cell r="M95">
            <v>1</v>
          </cell>
          <cell r="R95">
            <v>8</v>
          </cell>
          <cell r="S95">
            <v>10</v>
          </cell>
        </row>
        <row r="96">
          <cell r="G96" t="str">
            <v>105437-P.S.R. CHALINGA</v>
          </cell>
          <cell r="L96">
            <v>5</v>
          </cell>
          <cell r="M96">
            <v>7</v>
          </cell>
          <cell r="O96">
            <v>1</v>
          </cell>
          <cell r="S96">
            <v>13</v>
          </cell>
        </row>
        <row r="97">
          <cell r="G97" t="str">
            <v>105439-P.S.R. CERRO BLANCO</v>
          </cell>
          <cell r="L97">
            <v>4</v>
          </cell>
          <cell r="N97">
            <v>1</v>
          </cell>
          <cell r="S97">
            <v>5</v>
          </cell>
        </row>
        <row r="98">
          <cell r="G98" t="str">
            <v>105507-P.S.R. HUAMALATA</v>
          </cell>
          <cell r="H98">
            <v>5</v>
          </cell>
          <cell r="I98">
            <v>9</v>
          </cell>
          <cell r="J98">
            <v>7</v>
          </cell>
          <cell r="K98">
            <v>5</v>
          </cell>
          <cell r="L98">
            <v>10</v>
          </cell>
          <cell r="N98">
            <v>0</v>
          </cell>
          <cell r="O98">
            <v>12</v>
          </cell>
          <cell r="P98">
            <v>16</v>
          </cell>
          <cell r="S98">
            <v>64</v>
          </cell>
        </row>
        <row r="99">
          <cell r="G99" t="str">
            <v>105510-P.S.R. RECOLETA</v>
          </cell>
          <cell r="H99">
            <v>4</v>
          </cell>
          <cell r="I99">
            <v>0</v>
          </cell>
          <cell r="J99">
            <v>57</v>
          </cell>
          <cell r="N99">
            <v>14</v>
          </cell>
          <cell r="P99">
            <v>1</v>
          </cell>
          <cell r="Q99">
            <v>1</v>
          </cell>
          <cell r="R99">
            <v>12</v>
          </cell>
          <cell r="S99">
            <v>89</v>
          </cell>
        </row>
        <row r="100">
          <cell r="G100" t="str">
            <v>105722-CECOF SAN JOSE DE LA DEHESA</v>
          </cell>
          <cell r="H100">
            <v>36</v>
          </cell>
          <cell r="I100">
            <v>9</v>
          </cell>
          <cell r="J100">
            <v>8</v>
          </cell>
          <cell r="K100">
            <v>23</v>
          </cell>
          <cell r="L100">
            <v>64</v>
          </cell>
          <cell r="M100">
            <v>57</v>
          </cell>
          <cell r="N100">
            <v>42</v>
          </cell>
          <cell r="O100">
            <v>41</v>
          </cell>
          <cell r="P100">
            <v>77</v>
          </cell>
          <cell r="Q100">
            <v>125</v>
          </cell>
          <cell r="R100">
            <v>8</v>
          </cell>
          <cell r="S100">
            <v>490</v>
          </cell>
        </row>
        <row r="101">
          <cell r="G101" t="str">
            <v>105723-CECOF LIMARI</v>
          </cell>
          <cell r="H101">
            <v>17</v>
          </cell>
          <cell r="I101">
            <v>15</v>
          </cell>
          <cell r="J101">
            <v>16</v>
          </cell>
          <cell r="K101">
            <v>10</v>
          </cell>
          <cell r="L101">
            <v>20</v>
          </cell>
          <cell r="M101">
            <v>27</v>
          </cell>
          <cell r="N101">
            <v>19</v>
          </cell>
          <cell r="O101">
            <v>45</v>
          </cell>
          <cell r="P101">
            <v>7</v>
          </cell>
          <cell r="Q101">
            <v>7</v>
          </cell>
          <cell r="R101">
            <v>6</v>
          </cell>
          <cell r="S101">
            <v>189</v>
          </cell>
        </row>
        <row r="102">
          <cell r="G102" t="str">
            <v>200258-CECOF LOS COPIHUES</v>
          </cell>
          <cell r="Q102">
            <v>14</v>
          </cell>
          <cell r="R102">
            <v>7</v>
          </cell>
          <cell r="S102">
            <v>21</v>
          </cell>
        </row>
        <row r="103">
          <cell r="G103" t="str">
            <v>04302-COMBARBALÁ</v>
          </cell>
          <cell r="H103">
            <v>40</v>
          </cell>
          <cell r="I103">
            <v>55</v>
          </cell>
          <cell r="J103">
            <v>43</v>
          </cell>
          <cell r="K103">
            <v>56</v>
          </cell>
          <cell r="L103">
            <v>94</v>
          </cell>
          <cell r="M103">
            <v>54</v>
          </cell>
          <cell r="N103">
            <v>75</v>
          </cell>
          <cell r="O103">
            <v>50</v>
          </cell>
          <cell r="P103">
            <v>53</v>
          </cell>
          <cell r="Q103">
            <v>137</v>
          </cell>
          <cell r="R103">
            <v>83</v>
          </cell>
          <cell r="S103">
            <v>740</v>
          </cell>
        </row>
        <row r="104">
          <cell r="G104" t="str">
            <v>105105-HOSPITAL COMBARBALA</v>
          </cell>
          <cell r="H104">
            <v>16</v>
          </cell>
          <cell r="I104">
            <v>45</v>
          </cell>
          <cell r="J104">
            <v>23</v>
          </cell>
          <cell r="K104">
            <v>31</v>
          </cell>
          <cell r="L104">
            <v>39</v>
          </cell>
          <cell r="M104">
            <v>25</v>
          </cell>
          <cell r="N104">
            <v>60</v>
          </cell>
          <cell r="O104">
            <v>20</v>
          </cell>
          <cell r="P104">
            <v>19</v>
          </cell>
          <cell r="Q104">
            <v>56</v>
          </cell>
          <cell r="R104">
            <v>50</v>
          </cell>
          <cell r="S104">
            <v>384</v>
          </cell>
        </row>
        <row r="105">
          <cell r="G105" t="str">
            <v>105433-P.S.R. SAN LORENZO</v>
          </cell>
          <cell r="I105">
            <v>10</v>
          </cell>
          <cell r="J105">
            <v>3</v>
          </cell>
          <cell r="S105">
            <v>13</v>
          </cell>
        </row>
        <row r="106">
          <cell r="G106" t="str">
            <v>105434-P.S.R. SAN MARCOS</v>
          </cell>
          <cell r="J106">
            <v>0</v>
          </cell>
          <cell r="K106">
            <v>15</v>
          </cell>
          <cell r="S106">
            <v>15</v>
          </cell>
        </row>
        <row r="107">
          <cell r="G107" t="str">
            <v>105441-P.S.R. MANQUEHUA</v>
          </cell>
          <cell r="L107">
            <v>18</v>
          </cell>
          <cell r="M107">
            <v>15</v>
          </cell>
          <cell r="S107">
            <v>33</v>
          </cell>
        </row>
        <row r="108">
          <cell r="G108" t="str">
            <v>105459-P.S.R. BARRANCAS                </v>
          </cell>
          <cell r="H108">
            <v>15</v>
          </cell>
          <cell r="O108">
            <v>4</v>
          </cell>
          <cell r="P108">
            <v>29</v>
          </cell>
          <cell r="Q108">
            <v>30</v>
          </cell>
          <cell r="S108">
            <v>78</v>
          </cell>
        </row>
        <row r="109">
          <cell r="G109" t="str">
            <v>105460-P.S.R. COGOTI 18</v>
          </cell>
          <cell r="N109">
            <v>10</v>
          </cell>
          <cell r="O109">
            <v>5</v>
          </cell>
          <cell r="Q109">
            <v>4</v>
          </cell>
          <cell r="R109">
            <v>10</v>
          </cell>
          <cell r="S109">
            <v>29</v>
          </cell>
        </row>
        <row r="110">
          <cell r="G110" t="str">
            <v>105461-P.S.R. EL HUACHO</v>
          </cell>
          <cell r="H110">
            <v>2</v>
          </cell>
          <cell r="S110">
            <v>2</v>
          </cell>
        </row>
        <row r="111">
          <cell r="G111" t="str">
            <v>105463-P.S.R. QUILITAPIA</v>
          </cell>
          <cell r="L111">
            <v>28</v>
          </cell>
          <cell r="M111">
            <v>14</v>
          </cell>
          <cell r="N111">
            <v>5</v>
          </cell>
          <cell r="R111">
            <v>23</v>
          </cell>
          <cell r="S111">
            <v>70</v>
          </cell>
        </row>
        <row r="112">
          <cell r="G112" t="str">
            <v>105464-P.S.R. LA LIGUA</v>
          </cell>
          <cell r="J112">
            <v>17</v>
          </cell>
          <cell r="K112">
            <v>10</v>
          </cell>
          <cell r="L112">
            <v>9</v>
          </cell>
          <cell r="S112">
            <v>36</v>
          </cell>
        </row>
        <row r="113">
          <cell r="G113" t="str">
            <v>105465-P.S.R. RAMADILLA</v>
          </cell>
          <cell r="O113">
            <v>21</v>
          </cell>
          <cell r="P113">
            <v>5</v>
          </cell>
          <cell r="S113">
            <v>26</v>
          </cell>
        </row>
        <row r="114">
          <cell r="G114" t="str">
            <v>105490-P.S.R. EL DURAZNO</v>
          </cell>
          <cell r="H114">
            <v>7</v>
          </cell>
          <cell r="Q114">
            <v>47</v>
          </cell>
          <cell r="S114">
            <v>54</v>
          </cell>
        </row>
        <row r="115">
          <cell r="G115" t="str">
            <v>04304-MONTE PATRIA</v>
          </cell>
          <cell r="H115">
            <v>145</v>
          </cell>
          <cell r="I115">
            <v>162</v>
          </cell>
          <cell r="J115">
            <v>157</v>
          </cell>
          <cell r="K115">
            <v>144</v>
          </cell>
          <cell r="L115">
            <v>144</v>
          </cell>
          <cell r="M115">
            <v>142</v>
          </cell>
          <cell r="N115">
            <v>169</v>
          </cell>
          <cell r="O115">
            <v>107</v>
          </cell>
          <cell r="P115">
            <v>134</v>
          </cell>
          <cell r="Q115">
            <v>196</v>
          </cell>
          <cell r="R115">
            <v>285</v>
          </cell>
          <cell r="S115">
            <v>1785</v>
          </cell>
        </row>
        <row r="116">
          <cell r="G116" t="str">
            <v>105307-CES. RURAL MONTE PATRIA</v>
          </cell>
          <cell r="H116">
            <v>30</v>
          </cell>
          <cell r="I116">
            <v>78</v>
          </cell>
          <cell r="J116">
            <v>76</v>
          </cell>
          <cell r="K116">
            <v>63</v>
          </cell>
          <cell r="L116">
            <v>63</v>
          </cell>
          <cell r="M116">
            <v>54</v>
          </cell>
          <cell r="N116">
            <v>62</v>
          </cell>
          <cell r="O116">
            <v>45</v>
          </cell>
          <cell r="P116">
            <v>42</v>
          </cell>
          <cell r="Q116">
            <v>76</v>
          </cell>
          <cell r="R116">
            <v>131</v>
          </cell>
          <cell r="S116">
            <v>720</v>
          </cell>
        </row>
        <row r="117">
          <cell r="G117" t="str">
            <v>105311-CES. RURAL CHAÑARAL ALTO</v>
          </cell>
          <cell r="H117">
            <v>23</v>
          </cell>
          <cell r="I117">
            <v>9</v>
          </cell>
          <cell r="J117">
            <v>27</v>
          </cell>
          <cell r="K117">
            <v>32</v>
          </cell>
          <cell r="L117">
            <v>34</v>
          </cell>
          <cell r="M117">
            <v>23</v>
          </cell>
          <cell r="N117">
            <v>27</v>
          </cell>
          <cell r="O117">
            <v>19</v>
          </cell>
          <cell r="P117">
            <v>36</v>
          </cell>
          <cell r="Q117">
            <v>12</v>
          </cell>
          <cell r="R117">
            <v>25</v>
          </cell>
          <cell r="S117">
            <v>267</v>
          </cell>
        </row>
        <row r="118">
          <cell r="G118" t="str">
            <v>105312-CES. RURAL CAREN</v>
          </cell>
          <cell r="H118">
            <v>16</v>
          </cell>
          <cell r="I118">
            <v>11</v>
          </cell>
          <cell r="J118">
            <v>11</v>
          </cell>
          <cell r="K118">
            <v>5</v>
          </cell>
          <cell r="L118">
            <v>11</v>
          </cell>
          <cell r="M118">
            <v>6</v>
          </cell>
          <cell r="N118">
            <v>13</v>
          </cell>
          <cell r="O118">
            <v>6</v>
          </cell>
          <cell r="P118">
            <v>10</v>
          </cell>
          <cell r="Q118">
            <v>6</v>
          </cell>
          <cell r="R118">
            <v>50</v>
          </cell>
          <cell r="S118">
            <v>145</v>
          </cell>
        </row>
        <row r="119">
          <cell r="G119" t="str">
            <v>105318-CES. RURAL EL PALQUI</v>
          </cell>
          <cell r="H119">
            <v>67</v>
          </cell>
          <cell r="I119">
            <v>32</v>
          </cell>
          <cell r="J119">
            <v>25</v>
          </cell>
          <cell r="K119">
            <v>30</v>
          </cell>
          <cell r="L119">
            <v>21</v>
          </cell>
          <cell r="M119">
            <v>48</v>
          </cell>
          <cell r="N119">
            <v>50</v>
          </cell>
          <cell r="O119">
            <v>32</v>
          </cell>
          <cell r="P119">
            <v>35</v>
          </cell>
          <cell r="Q119">
            <v>95</v>
          </cell>
          <cell r="R119">
            <v>61</v>
          </cell>
          <cell r="S119">
            <v>496</v>
          </cell>
        </row>
        <row r="120">
          <cell r="G120" t="str">
            <v>105425-P.S.R. CHILECITO</v>
          </cell>
          <cell r="J120">
            <v>4</v>
          </cell>
          <cell r="M120">
            <v>3</v>
          </cell>
          <cell r="R120">
            <v>3</v>
          </cell>
          <cell r="S120">
            <v>10</v>
          </cell>
        </row>
        <row r="121">
          <cell r="G121" t="str">
            <v>105427-P.S.R. HACIENDA VALDIVIA</v>
          </cell>
          <cell r="I121">
            <v>5</v>
          </cell>
          <cell r="L121">
            <v>2</v>
          </cell>
          <cell r="M121">
            <v>1</v>
          </cell>
          <cell r="S121">
            <v>8</v>
          </cell>
        </row>
        <row r="122">
          <cell r="G122" t="str">
            <v>105428-P.S.R. HUATULAME</v>
          </cell>
          <cell r="K122">
            <v>4</v>
          </cell>
          <cell r="M122">
            <v>3</v>
          </cell>
          <cell r="Q122">
            <v>4</v>
          </cell>
          <cell r="S122">
            <v>11</v>
          </cell>
        </row>
        <row r="123">
          <cell r="G123" t="str">
            <v>105430-P.S.R. MIALQUI</v>
          </cell>
          <cell r="H123">
            <v>1</v>
          </cell>
          <cell r="I123">
            <v>1</v>
          </cell>
          <cell r="J123">
            <v>1</v>
          </cell>
          <cell r="N123">
            <v>4</v>
          </cell>
          <cell r="S123">
            <v>7</v>
          </cell>
        </row>
        <row r="124">
          <cell r="G124" t="str">
            <v>105431-P.S.R. PEDREGAL</v>
          </cell>
          <cell r="H124">
            <v>4</v>
          </cell>
          <cell r="I124">
            <v>10</v>
          </cell>
          <cell r="L124">
            <v>3</v>
          </cell>
          <cell r="N124">
            <v>3</v>
          </cell>
          <cell r="O124">
            <v>1</v>
          </cell>
          <cell r="Q124">
            <v>1</v>
          </cell>
          <cell r="R124">
            <v>1</v>
          </cell>
          <cell r="S124">
            <v>23</v>
          </cell>
        </row>
        <row r="125">
          <cell r="G125" t="str">
            <v>105432-P.S.R. RAPEL</v>
          </cell>
          <cell r="I125">
            <v>4</v>
          </cell>
          <cell r="J125">
            <v>1</v>
          </cell>
          <cell r="N125">
            <v>3</v>
          </cell>
          <cell r="O125">
            <v>1</v>
          </cell>
          <cell r="P125">
            <v>6</v>
          </cell>
          <cell r="S125">
            <v>15</v>
          </cell>
        </row>
        <row r="126">
          <cell r="G126" t="str">
            <v>105435-P.S.R. TULAHUEN</v>
          </cell>
          <cell r="H126">
            <v>3</v>
          </cell>
          <cell r="I126">
            <v>3</v>
          </cell>
          <cell r="J126">
            <v>10</v>
          </cell>
          <cell r="K126">
            <v>7</v>
          </cell>
          <cell r="L126">
            <v>7</v>
          </cell>
          <cell r="M126">
            <v>1</v>
          </cell>
          <cell r="N126">
            <v>3</v>
          </cell>
          <cell r="O126">
            <v>3</v>
          </cell>
          <cell r="P126">
            <v>4</v>
          </cell>
          <cell r="Q126">
            <v>2</v>
          </cell>
          <cell r="R126">
            <v>14</v>
          </cell>
          <cell r="S126">
            <v>57</v>
          </cell>
        </row>
        <row r="127">
          <cell r="G127" t="str">
            <v>105436-P.S.R. EL MAITEN</v>
          </cell>
          <cell r="I127">
            <v>4</v>
          </cell>
          <cell r="J127">
            <v>1</v>
          </cell>
          <cell r="K127">
            <v>2</v>
          </cell>
          <cell r="L127">
            <v>0</v>
          </cell>
          <cell r="N127">
            <v>3</v>
          </cell>
          <cell r="P127">
            <v>1</v>
          </cell>
          <cell r="S127">
            <v>11</v>
          </cell>
        </row>
        <row r="128">
          <cell r="G128" t="str">
            <v>105489-P.S.R. RAMADAS DE TULAHUEN</v>
          </cell>
          <cell r="H128">
            <v>1</v>
          </cell>
          <cell r="I128">
            <v>5</v>
          </cell>
          <cell r="J128">
            <v>1</v>
          </cell>
          <cell r="K128">
            <v>1</v>
          </cell>
          <cell r="L128">
            <v>3</v>
          </cell>
          <cell r="M128">
            <v>3</v>
          </cell>
          <cell r="N128">
            <v>1</v>
          </cell>
          <cell r="S128">
            <v>15</v>
          </cell>
        </row>
        <row r="129">
          <cell r="G129" t="str">
            <v>04304-PUNITAQUI</v>
          </cell>
          <cell r="H129">
            <v>41</v>
          </cell>
          <cell r="I129">
            <v>80</v>
          </cell>
          <cell r="J129">
            <v>74</v>
          </cell>
          <cell r="K129">
            <v>13</v>
          </cell>
          <cell r="L129">
            <v>100</v>
          </cell>
          <cell r="M129">
            <v>93</v>
          </cell>
          <cell r="N129">
            <v>79</v>
          </cell>
          <cell r="O129">
            <v>38</v>
          </cell>
          <cell r="P129">
            <v>39</v>
          </cell>
          <cell r="Q129">
            <v>38</v>
          </cell>
          <cell r="R129">
            <v>42</v>
          </cell>
          <cell r="S129">
            <v>637</v>
          </cell>
        </row>
        <row r="130">
          <cell r="G130" t="str">
            <v>105308-CES. RURAL PUNITAQUI</v>
          </cell>
          <cell r="H130">
            <v>41</v>
          </cell>
          <cell r="I130">
            <v>80</v>
          </cell>
          <cell r="J130">
            <v>73</v>
          </cell>
          <cell r="K130">
            <v>13</v>
          </cell>
          <cell r="L130">
            <v>100</v>
          </cell>
          <cell r="M130">
            <v>87</v>
          </cell>
          <cell r="N130">
            <v>73</v>
          </cell>
          <cell r="O130">
            <v>38</v>
          </cell>
          <cell r="P130">
            <v>39</v>
          </cell>
          <cell r="Q130">
            <v>38</v>
          </cell>
          <cell r="R130">
            <v>41</v>
          </cell>
          <cell r="S130">
            <v>623</v>
          </cell>
        </row>
        <row r="131">
          <cell r="G131" t="str">
            <v>105440-P.S.R. DIVISADERO</v>
          </cell>
          <cell r="M131">
            <v>6</v>
          </cell>
          <cell r="N131">
            <v>6</v>
          </cell>
          <cell r="R131">
            <v>1</v>
          </cell>
          <cell r="S131">
            <v>13</v>
          </cell>
        </row>
        <row r="132">
          <cell r="G132" t="str">
            <v>105508-P.S.R. EL PARRAL DE QUILES  </v>
          </cell>
          <cell r="J132">
            <v>1</v>
          </cell>
          <cell r="S132">
            <v>1</v>
          </cell>
        </row>
        <row r="133">
          <cell r="G133" t="str">
            <v>04305-RIO HURTADO</v>
          </cell>
          <cell r="H133">
            <v>3</v>
          </cell>
          <cell r="I133">
            <v>12</v>
          </cell>
          <cell r="J133">
            <v>30</v>
          </cell>
          <cell r="K133">
            <v>45</v>
          </cell>
          <cell r="L133">
            <v>42</v>
          </cell>
          <cell r="M133">
            <v>48</v>
          </cell>
          <cell r="N133">
            <v>61</v>
          </cell>
          <cell r="O133">
            <v>60</v>
          </cell>
          <cell r="P133">
            <v>27</v>
          </cell>
          <cell r="Q133">
            <v>32</v>
          </cell>
          <cell r="R133">
            <v>5</v>
          </cell>
          <cell r="S133">
            <v>365</v>
          </cell>
        </row>
        <row r="134">
          <cell r="G134" t="str">
            <v>105310-CES. RURAL PICHASCA</v>
          </cell>
          <cell r="H134">
            <v>2</v>
          </cell>
          <cell r="I134">
            <v>6</v>
          </cell>
          <cell r="J134">
            <v>18</v>
          </cell>
          <cell r="K134">
            <v>9</v>
          </cell>
          <cell r="L134">
            <v>23</v>
          </cell>
          <cell r="M134">
            <v>21</v>
          </cell>
          <cell r="N134">
            <v>20</v>
          </cell>
          <cell r="O134">
            <v>34</v>
          </cell>
          <cell r="P134">
            <v>12</v>
          </cell>
          <cell r="Q134">
            <v>17</v>
          </cell>
          <cell r="R134">
            <v>1</v>
          </cell>
          <cell r="S134">
            <v>163</v>
          </cell>
        </row>
        <row r="135">
          <cell r="G135" t="str">
            <v>105409-P.S.R. EL CHAÑAR</v>
          </cell>
          <cell r="I135">
            <v>1</v>
          </cell>
          <cell r="K135">
            <v>4</v>
          </cell>
          <cell r="L135">
            <v>1</v>
          </cell>
          <cell r="N135">
            <v>3</v>
          </cell>
          <cell r="O135">
            <v>3</v>
          </cell>
          <cell r="S135">
            <v>12</v>
          </cell>
        </row>
        <row r="136">
          <cell r="G136" t="str">
            <v>105410-P.S.R. HURTADO</v>
          </cell>
          <cell r="I136">
            <v>1</v>
          </cell>
          <cell r="J136">
            <v>3</v>
          </cell>
          <cell r="K136">
            <v>8</v>
          </cell>
          <cell r="L136">
            <v>10</v>
          </cell>
          <cell r="M136">
            <v>9</v>
          </cell>
          <cell r="N136">
            <v>11</v>
          </cell>
          <cell r="O136">
            <v>4</v>
          </cell>
          <cell r="Q136">
            <v>7</v>
          </cell>
          <cell r="R136">
            <v>2</v>
          </cell>
          <cell r="S136">
            <v>55</v>
          </cell>
        </row>
        <row r="137">
          <cell r="G137" t="str">
            <v>105411-P.S.R. LAS BREAS</v>
          </cell>
          <cell r="I137">
            <v>1</v>
          </cell>
          <cell r="K137">
            <v>5</v>
          </cell>
          <cell r="L137">
            <v>1</v>
          </cell>
          <cell r="N137">
            <v>5</v>
          </cell>
          <cell r="O137">
            <v>2</v>
          </cell>
          <cell r="P137">
            <v>2</v>
          </cell>
          <cell r="R137">
            <v>1</v>
          </cell>
          <cell r="S137">
            <v>17</v>
          </cell>
        </row>
        <row r="138">
          <cell r="G138" t="str">
            <v>105413-P.S.R. SAMO ALTO</v>
          </cell>
          <cell r="J138">
            <v>4</v>
          </cell>
          <cell r="K138">
            <v>11</v>
          </cell>
          <cell r="L138">
            <v>3</v>
          </cell>
          <cell r="M138">
            <v>6</v>
          </cell>
          <cell r="N138">
            <v>16</v>
          </cell>
          <cell r="O138">
            <v>11</v>
          </cell>
          <cell r="P138">
            <v>7</v>
          </cell>
          <cell r="Q138">
            <v>5</v>
          </cell>
          <cell r="R138">
            <v>1</v>
          </cell>
          <cell r="S138">
            <v>64</v>
          </cell>
        </row>
        <row r="139">
          <cell r="G139" t="str">
            <v>105414-P.S.R. SERON</v>
          </cell>
          <cell r="H139">
            <v>1</v>
          </cell>
          <cell r="I139">
            <v>0</v>
          </cell>
          <cell r="K139">
            <v>6</v>
          </cell>
          <cell r="L139">
            <v>3</v>
          </cell>
          <cell r="M139">
            <v>12</v>
          </cell>
          <cell r="N139">
            <v>2</v>
          </cell>
          <cell r="O139">
            <v>6</v>
          </cell>
          <cell r="P139">
            <v>6</v>
          </cell>
          <cell r="Q139">
            <v>3</v>
          </cell>
          <cell r="R139">
            <v>0</v>
          </cell>
          <cell r="S139">
            <v>39</v>
          </cell>
        </row>
        <row r="140">
          <cell r="G140" t="str">
            <v>105503-P.S.R. TABAQUEROS</v>
          </cell>
          <cell r="I140">
            <v>3</v>
          </cell>
          <cell r="J140">
            <v>5</v>
          </cell>
          <cell r="K140">
            <v>2</v>
          </cell>
          <cell r="L140">
            <v>1</v>
          </cell>
          <cell r="N140">
            <v>4</v>
          </cell>
          <cell r="S140">
            <v>15</v>
          </cell>
        </row>
        <row r="141">
          <cell r="G141" t="str">
            <v>Total general</v>
          </cell>
          <cell r="H141">
            <v>2360</v>
          </cell>
          <cell r="I141">
            <v>2369</v>
          </cell>
          <cell r="J141">
            <v>3232</v>
          </cell>
          <cell r="K141">
            <v>2814</v>
          </cell>
          <cell r="L141">
            <v>4687</v>
          </cell>
          <cell r="M141">
            <v>4041</v>
          </cell>
          <cell r="N141">
            <v>3365</v>
          </cell>
          <cell r="O141">
            <v>4372</v>
          </cell>
          <cell r="P141">
            <v>3133</v>
          </cell>
          <cell r="Q141">
            <v>2972</v>
          </cell>
          <cell r="R141">
            <v>3013</v>
          </cell>
          <cell r="S141">
            <v>36358</v>
          </cell>
        </row>
      </sheetData>
      <sheetData sheetId="10">
        <row r="2">
          <cell r="G2" t="str">
            <v>Suma de Total</v>
          </cell>
          <cell r="H2" t="str">
            <v>Etiquetas de columna</v>
          </cell>
        </row>
        <row r="3">
          <cell r="G3" t="str">
            <v>Etiquetas de fila</v>
          </cell>
          <cell r="H3">
            <v>1</v>
          </cell>
          <cell r="I3">
            <v>2</v>
          </cell>
          <cell r="J3">
            <v>3</v>
          </cell>
          <cell r="K3">
            <v>4</v>
          </cell>
          <cell r="L3">
            <v>5</v>
          </cell>
          <cell r="M3">
            <v>6</v>
          </cell>
          <cell r="N3">
            <v>7</v>
          </cell>
          <cell r="O3">
            <v>8</v>
          </cell>
          <cell r="P3">
            <v>9</v>
          </cell>
          <cell r="Q3">
            <v>10</v>
          </cell>
          <cell r="R3">
            <v>11</v>
          </cell>
          <cell r="S3" t="str">
            <v>Total general</v>
          </cell>
        </row>
        <row r="4">
          <cell r="G4" t="str">
            <v>04101-LA SERENA</v>
          </cell>
          <cell r="H4">
            <v>145</v>
          </cell>
          <cell r="I4">
            <v>152</v>
          </cell>
          <cell r="J4">
            <v>128</v>
          </cell>
          <cell r="K4">
            <v>140</v>
          </cell>
          <cell r="L4">
            <v>111</v>
          </cell>
          <cell r="M4">
            <v>130</v>
          </cell>
          <cell r="N4">
            <v>137</v>
          </cell>
          <cell r="O4">
            <v>134</v>
          </cell>
          <cell r="P4">
            <v>149</v>
          </cell>
          <cell r="Q4">
            <v>95</v>
          </cell>
          <cell r="R4">
            <v>132</v>
          </cell>
          <cell r="S4">
            <v>1453</v>
          </cell>
        </row>
        <row r="5">
          <cell r="G5" t="str">
            <v>105010-DIRECCIÓN DEL SERVICIO DE SALUD COQUIMBO</v>
          </cell>
          <cell r="H5">
            <v>0</v>
          </cell>
          <cell r="I5">
            <v>0</v>
          </cell>
          <cell r="J5">
            <v>0</v>
          </cell>
          <cell r="L5">
            <v>0</v>
          </cell>
          <cell r="N5">
            <v>0</v>
          </cell>
          <cell r="P5">
            <v>0</v>
          </cell>
          <cell r="R5">
            <v>0</v>
          </cell>
          <cell r="S5">
            <v>0</v>
          </cell>
        </row>
        <row r="6">
          <cell r="G6" t="str">
            <v>105100-HOSPITAL LA SERENA</v>
          </cell>
          <cell r="H6">
            <v>92</v>
          </cell>
          <cell r="I6">
            <v>108</v>
          </cell>
          <cell r="J6">
            <v>78</v>
          </cell>
          <cell r="K6">
            <v>101</v>
          </cell>
          <cell r="L6">
            <v>73</v>
          </cell>
          <cell r="M6">
            <v>77</v>
          </cell>
          <cell r="N6">
            <v>74</v>
          </cell>
          <cell r="O6">
            <v>67</v>
          </cell>
          <cell r="P6">
            <v>75</v>
          </cell>
          <cell r="Q6">
            <v>64</v>
          </cell>
          <cell r="R6">
            <v>78</v>
          </cell>
          <cell r="S6">
            <v>887</v>
          </cell>
        </row>
        <row r="7">
          <cell r="G7" t="str">
            <v>105300-CES. CARDENAL CARO</v>
          </cell>
          <cell r="H7">
            <v>22</v>
          </cell>
          <cell r="I7">
            <v>19</v>
          </cell>
          <cell r="J7">
            <v>21</v>
          </cell>
          <cell r="K7">
            <v>21</v>
          </cell>
          <cell r="L7">
            <v>12</v>
          </cell>
          <cell r="M7">
            <v>23</v>
          </cell>
          <cell r="N7">
            <v>32</v>
          </cell>
          <cell r="O7">
            <v>35</v>
          </cell>
          <cell r="P7">
            <v>29</v>
          </cell>
          <cell r="Q7">
            <v>13</v>
          </cell>
          <cell r="R7">
            <v>29</v>
          </cell>
          <cell r="S7">
            <v>256</v>
          </cell>
        </row>
        <row r="8">
          <cell r="G8" t="str">
            <v>105301-CES. LAS COMPAÑIAS</v>
          </cell>
          <cell r="H8">
            <v>13</v>
          </cell>
          <cell r="I8">
            <v>14</v>
          </cell>
          <cell r="J8">
            <v>16</v>
          </cell>
          <cell r="K8">
            <v>9</v>
          </cell>
          <cell r="L8">
            <v>8</v>
          </cell>
          <cell r="M8">
            <v>10</v>
          </cell>
          <cell r="N8">
            <v>20</v>
          </cell>
          <cell r="O8">
            <v>12</v>
          </cell>
          <cell r="P8">
            <v>17</v>
          </cell>
          <cell r="R8">
            <v>14</v>
          </cell>
          <cell r="S8">
            <v>133</v>
          </cell>
        </row>
        <row r="9">
          <cell r="G9" t="str">
            <v>105302-CES. PEDRO AGUIRRE C.</v>
          </cell>
          <cell r="H9">
            <v>6</v>
          </cell>
          <cell r="I9">
            <v>2</v>
          </cell>
          <cell r="J9">
            <v>4</v>
          </cell>
          <cell r="K9">
            <v>4</v>
          </cell>
          <cell r="L9">
            <v>8</v>
          </cell>
          <cell r="M9">
            <v>7</v>
          </cell>
          <cell r="N9">
            <v>4</v>
          </cell>
          <cell r="O9">
            <v>9</v>
          </cell>
          <cell r="P9">
            <v>11</v>
          </cell>
          <cell r="Q9">
            <v>1</v>
          </cell>
          <cell r="R9">
            <v>1</v>
          </cell>
          <cell r="S9">
            <v>57</v>
          </cell>
        </row>
        <row r="10">
          <cell r="G10" t="str">
            <v>105313-CES. SCHAFFHAUSER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6</v>
          </cell>
          <cell r="R10">
            <v>2</v>
          </cell>
          <cell r="S10">
            <v>8</v>
          </cell>
        </row>
        <row r="11">
          <cell r="G11" t="str">
            <v>105319-CES. CARDENAL R.S.H.</v>
          </cell>
          <cell r="H11">
            <v>6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5</v>
          </cell>
          <cell r="P11">
            <v>11</v>
          </cell>
          <cell r="Q11">
            <v>3</v>
          </cell>
          <cell r="R11">
            <v>2</v>
          </cell>
          <cell r="S11">
            <v>27</v>
          </cell>
        </row>
        <row r="12">
          <cell r="G12" t="str">
            <v>105325-CESFAM JUAN PABLO II</v>
          </cell>
          <cell r="H12">
            <v>6</v>
          </cell>
          <cell r="I12">
            <v>7</v>
          </cell>
          <cell r="J12">
            <v>3</v>
          </cell>
          <cell r="K12">
            <v>3</v>
          </cell>
          <cell r="L12">
            <v>10</v>
          </cell>
          <cell r="M12">
            <v>13</v>
          </cell>
          <cell r="N12">
            <v>6</v>
          </cell>
          <cell r="O12">
            <v>5</v>
          </cell>
          <cell r="P12">
            <v>5</v>
          </cell>
          <cell r="Q12">
            <v>6</v>
          </cell>
          <cell r="R12">
            <v>5</v>
          </cell>
          <cell r="S12">
            <v>69</v>
          </cell>
        </row>
        <row r="13">
          <cell r="G13" t="str">
            <v>105400-P.S.R. ALGARROBITO            </v>
          </cell>
          <cell r="I13">
            <v>1</v>
          </cell>
          <cell r="J13">
            <v>2</v>
          </cell>
          <cell r="N13">
            <v>1</v>
          </cell>
          <cell r="O13">
            <v>1</v>
          </cell>
          <cell r="S13">
            <v>5</v>
          </cell>
        </row>
        <row r="14">
          <cell r="G14" t="str">
            <v>105402-P.S.R. EL ROMERO</v>
          </cell>
          <cell r="K14">
            <v>1</v>
          </cell>
          <cell r="S14">
            <v>1</v>
          </cell>
        </row>
        <row r="15">
          <cell r="G15" t="str">
            <v>105499-P.S.R. LAMBERT</v>
          </cell>
          <cell r="K15">
            <v>1</v>
          </cell>
          <cell r="P15">
            <v>0</v>
          </cell>
          <cell r="S15">
            <v>1</v>
          </cell>
        </row>
        <row r="16">
          <cell r="G16" t="str">
            <v>105700-CECOF VILLA EL INDIO</v>
          </cell>
          <cell r="I16">
            <v>1</v>
          </cell>
          <cell r="J16">
            <v>3</v>
          </cell>
          <cell r="M16">
            <v>0</v>
          </cell>
          <cell r="N16">
            <v>0</v>
          </cell>
          <cell r="P16">
            <v>1</v>
          </cell>
          <cell r="Q16">
            <v>2</v>
          </cell>
          <cell r="S16">
            <v>7</v>
          </cell>
        </row>
        <row r="17">
          <cell r="G17" t="str">
            <v>105701-CECOF VILLA ALEMANIA</v>
          </cell>
          <cell r="J17">
            <v>1</v>
          </cell>
          <cell r="S17">
            <v>1</v>
          </cell>
        </row>
        <row r="18">
          <cell r="G18" t="str">
            <v>105702-CECOF VILLA LAMBERT</v>
          </cell>
          <cell r="R18">
            <v>1</v>
          </cell>
          <cell r="S18">
            <v>1</v>
          </cell>
        </row>
        <row r="19">
          <cell r="G19" t="str">
            <v>04102-COQUIMBO</v>
          </cell>
          <cell r="H19">
            <v>141</v>
          </cell>
          <cell r="I19">
            <v>120</v>
          </cell>
          <cell r="J19">
            <v>130</v>
          </cell>
          <cell r="K19">
            <v>137</v>
          </cell>
          <cell r="L19">
            <v>124</v>
          </cell>
          <cell r="M19">
            <v>132</v>
          </cell>
          <cell r="N19">
            <v>130</v>
          </cell>
          <cell r="O19">
            <v>199</v>
          </cell>
          <cell r="P19">
            <v>160</v>
          </cell>
          <cell r="Q19">
            <v>75</v>
          </cell>
          <cell r="R19">
            <v>129</v>
          </cell>
          <cell r="S19">
            <v>1477</v>
          </cell>
        </row>
        <row r="20">
          <cell r="G20" t="str">
            <v>105100-HOSPITAL COQUIMBO</v>
          </cell>
          <cell r="H20">
            <v>83</v>
          </cell>
          <cell r="I20">
            <v>50</v>
          </cell>
          <cell r="J20">
            <v>51</v>
          </cell>
          <cell r="K20">
            <v>58</v>
          </cell>
          <cell r="L20">
            <v>62</v>
          </cell>
          <cell r="M20">
            <v>42</v>
          </cell>
          <cell r="N20">
            <v>31</v>
          </cell>
          <cell r="O20">
            <v>56</v>
          </cell>
          <cell r="P20">
            <v>42</v>
          </cell>
          <cell r="R20">
            <v>61</v>
          </cell>
          <cell r="S20">
            <v>536</v>
          </cell>
        </row>
        <row r="21">
          <cell r="G21" t="str">
            <v>105303-CES. SAN JUAN</v>
          </cell>
          <cell r="H21">
            <v>8</v>
          </cell>
          <cell r="I21">
            <v>14</v>
          </cell>
          <cell r="J21">
            <v>10</v>
          </cell>
          <cell r="K21">
            <v>7</v>
          </cell>
          <cell r="L21">
            <v>7</v>
          </cell>
          <cell r="M21">
            <v>6</v>
          </cell>
          <cell r="N21">
            <v>3</v>
          </cell>
          <cell r="O21">
            <v>12</v>
          </cell>
          <cell r="P21">
            <v>7</v>
          </cell>
          <cell r="Q21">
            <v>5</v>
          </cell>
          <cell r="R21">
            <v>11</v>
          </cell>
          <cell r="S21">
            <v>90</v>
          </cell>
        </row>
        <row r="22">
          <cell r="G22" t="str">
            <v>105304-CES. SANTA CECILIA</v>
          </cell>
          <cell r="H22">
            <v>9</v>
          </cell>
          <cell r="I22">
            <v>19</v>
          </cell>
          <cell r="J22">
            <v>17</v>
          </cell>
          <cell r="K22">
            <v>12</v>
          </cell>
          <cell r="L22">
            <v>4</v>
          </cell>
          <cell r="M22">
            <v>11</v>
          </cell>
          <cell r="N22">
            <v>15</v>
          </cell>
          <cell r="O22">
            <v>8</v>
          </cell>
          <cell r="P22">
            <v>17</v>
          </cell>
          <cell r="Q22">
            <v>13</v>
          </cell>
          <cell r="R22">
            <v>11</v>
          </cell>
          <cell r="S22">
            <v>136</v>
          </cell>
        </row>
        <row r="23">
          <cell r="G23" t="str">
            <v>105305-CES. TIERRAS BLANCAS</v>
          </cell>
          <cell r="H23">
            <v>4</v>
          </cell>
          <cell r="I23">
            <v>3</v>
          </cell>
          <cell r="J23">
            <v>8</v>
          </cell>
          <cell r="K23">
            <v>4</v>
          </cell>
          <cell r="L23">
            <v>9</v>
          </cell>
          <cell r="M23">
            <v>4</v>
          </cell>
          <cell r="N23">
            <v>3</v>
          </cell>
          <cell r="O23">
            <v>6</v>
          </cell>
          <cell r="P23">
            <v>3</v>
          </cell>
          <cell r="Q23">
            <v>11</v>
          </cell>
          <cell r="R23">
            <v>3</v>
          </cell>
          <cell r="S23">
            <v>58</v>
          </cell>
        </row>
        <row r="24">
          <cell r="G24" t="str">
            <v>105321-CES. RURAL  TONGOY</v>
          </cell>
          <cell r="H24">
            <v>2</v>
          </cell>
          <cell r="I24">
            <v>2</v>
          </cell>
          <cell r="J24">
            <v>1</v>
          </cell>
          <cell r="K24">
            <v>2</v>
          </cell>
          <cell r="L24">
            <v>3</v>
          </cell>
          <cell r="M24">
            <v>4</v>
          </cell>
          <cell r="N24">
            <v>4</v>
          </cell>
          <cell r="O24">
            <v>5</v>
          </cell>
          <cell r="P24">
            <v>3</v>
          </cell>
          <cell r="Q24">
            <v>2</v>
          </cell>
          <cell r="R24">
            <v>2</v>
          </cell>
          <cell r="S24">
            <v>30</v>
          </cell>
        </row>
        <row r="25">
          <cell r="G25" t="str">
            <v>105323-CES. DR. SERGIO AGUILAR</v>
          </cell>
          <cell r="H25">
            <v>35</v>
          </cell>
          <cell r="I25">
            <v>28</v>
          </cell>
          <cell r="J25">
            <v>36</v>
          </cell>
          <cell r="K25">
            <v>45</v>
          </cell>
          <cell r="L25">
            <v>34</v>
          </cell>
          <cell r="M25">
            <v>59</v>
          </cell>
          <cell r="N25">
            <v>67</v>
          </cell>
          <cell r="O25">
            <v>112</v>
          </cell>
          <cell r="P25">
            <v>84</v>
          </cell>
          <cell r="Q25">
            <v>36</v>
          </cell>
          <cell r="R25">
            <v>40</v>
          </cell>
          <cell r="S25">
            <v>576</v>
          </cell>
        </row>
        <row r="26">
          <cell r="G26" t="str">
            <v>105405-P.S.R. GUANAQUEROS</v>
          </cell>
          <cell r="I26">
            <v>1</v>
          </cell>
          <cell r="J26">
            <v>0</v>
          </cell>
          <cell r="K26">
            <v>3</v>
          </cell>
          <cell r="L26">
            <v>1</v>
          </cell>
          <cell r="M26">
            <v>1</v>
          </cell>
          <cell r="O26">
            <v>0</v>
          </cell>
          <cell r="P26">
            <v>2</v>
          </cell>
          <cell r="Q26">
            <v>2</v>
          </cell>
          <cell r="R26">
            <v>1</v>
          </cell>
          <cell r="S26">
            <v>11</v>
          </cell>
        </row>
        <row r="27">
          <cell r="G27" t="str">
            <v>105406-P.S.R. PAN DE AZUCAR</v>
          </cell>
          <cell r="H27">
            <v>0</v>
          </cell>
          <cell r="I27">
            <v>3</v>
          </cell>
          <cell r="J27">
            <v>4</v>
          </cell>
          <cell r="K27">
            <v>5</v>
          </cell>
          <cell r="L27">
            <v>3</v>
          </cell>
          <cell r="M27">
            <v>4</v>
          </cell>
          <cell r="N27">
            <v>6</v>
          </cell>
          <cell r="O27">
            <v>0</v>
          </cell>
          <cell r="P27">
            <v>2</v>
          </cell>
          <cell r="Q27">
            <v>5</v>
          </cell>
          <cell r="R27">
            <v>0</v>
          </cell>
          <cell r="S27">
            <v>32</v>
          </cell>
        </row>
        <row r="28">
          <cell r="G28" t="str">
            <v>105705-CECOF EL ALBA</v>
          </cell>
          <cell r="I28">
            <v>0</v>
          </cell>
          <cell r="J28">
            <v>3</v>
          </cell>
          <cell r="K28">
            <v>1</v>
          </cell>
          <cell r="L28">
            <v>1</v>
          </cell>
          <cell r="M28">
            <v>1</v>
          </cell>
          <cell r="N28">
            <v>1</v>
          </cell>
          <cell r="O28">
            <v>0</v>
          </cell>
          <cell r="P28">
            <v>0</v>
          </cell>
          <cell r="Q28">
            <v>1</v>
          </cell>
          <cell r="S28">
            <v>8</v>
          </cell>
        </row>
        <row r="29">
          <cell r="G29" t="str">
            <v>04103-ANDACOLLO</v>
          </cell>
          <cell r="H29">
            <v>1</v>
          </cell>
          <cell r="I29">
            <v>0</v>
          </cell>
          <cell r="K29">
            <v>3</v>
          </cell>
          <cell r="L29">
            <v>2</v>
          </cell>
          <cell r="M29">
            <v>2</v>
          </cell>
          <cell r="N29">
            <v>3</v>
          </cell>
          <cell r="O29">
            <v>7</v>
          </cell>
          <cell r="P29">
            <v>5</v>
          </cell>
          <cell r="Q29">
            <v>2</v>
          </cell>
          <cell r="R29">
            <v>0</v>
          </cell>
          <cell r="S29">
            <v>25</v>
          </cell>
        </row>
        <row r="30">
          <cell r="G30" t="str">
            <v>105106-HOSPITAL ANDACOLLO</v>
          </cell>
          <cell r="H30">
            <v>1</v>
          </cell>
          <cell r="I30">
            <v>0</v>
          </cell>
          <cell r="K30">
            <v>3</v>
          </cell>
          <cell r="L30">
            <v>2</v>
          </cell>
          <cell r="M30">
            <v>2</v>
          </cell>
          <cell r="N30">
            <v>3</v>
          </cell>
          <cell r="O30">
            <v>7</v>
          </cell>
          <cell r="P30">
            <v>5</v>
          </cell>
          <cell r="Q30">
            <v>2</v>
          </cell>
          <cell r="R30">
            <v>0</v>
          </cell>
          <cell r="S30">
            <v>25</v>
          </cell>
        </row>
        <row r="31">
          <cell r="G31" t="str">
            <v>04104-LA HIGUERA</v>
          </cell>
          <cell r="I31">
            <v>3</v>
          </cell>
          <cell r="J31">
            <v>2</v>
          </cell>
          <cell r="K31">
            <v>1</v>
          </cell>
          <cell r="M31">
            <v>0</v>
          </cell>
          <cell r="P31">
            <v>5</v>
          </cell>
          <cell r="Q31">
            <v>1</v>
          </cell>
          <cell r="S31">
            <v>12</v>
          </cell>
        </row>
        <row r="32">
          <cell r="G32" t="str">
            <v>105314-CES. LA HIGUERA</v>
          </cell>
          <cell r="I32">
            <v>3</v>
          </cell>
          <cell r="J32">
            <v>2</v>
          </cell>
          <cell r="K32">
            <v>1</v>
          </cell>
          <cell r="M32">
            <v>0</v>
          </cell>
          <cell r="P32">
            <v>5</v>
          </cell>
          <cell r="Q32">
            <v>1</v>
          </cell>
          <cell r="S32">
            <v>12</v>
          </cell>
        </row>
        <row r="33">
          <cell r="G33" t="str">
            <v>04105-PAIHUANO</v>
          </cell>
          <cell r="H33">
            <v>1</v>
          </cell>
          <cell r="I33">
            <v>2</v>
          </cell>
          <cell r="J33">
            <v>5</v>
          </cell>
          <cell r="K33">
            <v>6</v>
          </cell>
          <cell r="L33">
            <v>3</v>
          </cell>
          <cell r="M33">
            <v>1</v>
          </cell>
          <cell r="N33">
            <v>4</v>
          </cell>
          <cell r="O33">
            <v>2</v>
          </cell>
          <cell r="P33">
            <v>2</v>
          </cell>
          <cell r="Q33">
            <v>1</v>
          </cell>
          <cell r="R33">
            <v>0</v>
          </cell>
          <cell r="S33">
            <v>27</v>
          </cell>
        </row>
        <row r="34">
          <cell r="G34" t="str">
            <v>105306-CES. PAIHUANO</v>
          </cell>
          <cell r="H34">
            <v>1</v>
          </cell>
          <cell r="I34">
            <v>2</v>
          </cell>
          <cell r="J34">
            <v>5</v>
          </cell>
          <cell r="K34">
            <v>6</v>
          </cell>
          <cell r="L34">
            <v>3</v>
          </cell>
          <cell r="M34">
            <v>1</v>
          </cell>
          <cell r="N34">
            <v>4</v>
          </cell>
          <cell r="O34">
            <v>2</v>
          </cell>
          <cell r="P34">
            <v>2</v>
          </cell>
          <cell r="Q34">
            <v>1</v>
          </cell>
          <cell r="R34">
            <v>0</v>
          </cell>
          <cell r="S34">
            <v>27</v>
          </cell>
        </row>
        <row r="35">
          <cell r="G35" t="str">
            <v>04106-VICUÑA</v>
          </cell>
          <cell r="H35">
            <v>11</v>
          </cell>
          <cell r="I35">
            <v>12</v>
          </cell>
          <cell r="J35">
            <v>16</v>
          </cell>
          <cell r="K35">
            <v>17</v>
          </cell>
          <cell r="L35">
            <v>25</v>
          </cell>
          <cell r="M35">
            <v>15</v>
          </cell>
          <cell r="N35">
            <v>17</v>
          </cell>
          <cell r="O35">
            <v>20</v>
          </cell>
          <cell r="P35">
            <v>13</v>
          </cell>
          <cell r="Q35">
            <v>3</v>
          </cell>
          <cell r="R35">
            <v>9</v>
          </cell>
          <cell r="S35">
            <v>158</v>
          </cell>
        </row>
        <row r="36">
          <cell r="G36" t="str">
            <v>105107-HOSPITAL VICUÑA</v>
          </cell>
          <cell r="H36">
            <v>11</v>
          </cell>
          <cell r="I36">
            <v>12</v>
          </cell>
          <cell r="J36">
            <v>16</v>
          </cell>
          <cell r="K36">
            <v>17</v>
          </cell>
          <cell r="L36">
            <v>19</v>
          </cell>
          <cell r="M36">
            <v>15</v>
          </cell>
          <cell r="N36">
            <v>15</v>
          </cell>
          <cell r="O36">
            <v>13</v>
          </cell>
          <cell r="P36">
            <v>13</v>
          </cell>
          <cell r="Q36">
            <v>3</v>
          </cell>
          <cell r="R36">
            <v>9</v>
          </cell>
          <cell r="S36">
            <v>143</v>
          </cell>
        </row>
        <row r="37">
          <cell r="G37" t="str">
            <v>105467-P.S.R. DIAGUITAS</v>
          </cell>
          <cell r="L37">
            <v>1</v>
          </cell>
          <cell r="S37">
            <v>1</v>
          </cell>
        </row>
        <row r="38">
          <cell r="G38" t="str">
            <v>105468-P.S.R. EL MOLLE</v>
          </cell>
          <cell r="N38">
            <v>1</v>
          </cell>
          <cell r="O38">
            <v>2</v>
          </cell>
          <cell r="S38">
            <v>3</v>
          </cell>
        </row>
        <row r="39">
          <cell r="G39" t="str">
            <v>105469-P.S.R. EL TAMBO</v>
          </cell>
          <cell r="L39">
            <v>1</v>
          </cell>
          <cell r="S39">
            <v>1</v>
          </cell>
        </row>
        <row r="40">
          <cell r="G40" t="str">
            <v>105471-P.S.R. PERALILLO</v>
          </cell>
          <cell r="N40">
            <v>1</v>
          </cell>
          <cell r="O40">
            <v>2</v>
          </cell>
          <cell r="S40">
            <v>3</v>
          </cell>
        </row>
        <row r="41">
          <cell r="G41" t="str">
            <v>105473-P.S.R. TALCUNA</v>
          </cell>
          <cell r="K41">
            <v>0</v>
          </cell>
          <cell r="L41">
            <v>4</v>
          </cell>
          <cell r="O41">
            <v>1</v>
          </cell>
          <cell r="S41">
            <v>5</v>
          </cell>
        </row>
        <row r="42">
          <cell r="G42" t="str">
            <v>105502-P.S.R. CALINGASTA</v>
          </cell>
          <cell r="O42">
            <v>2</v>
          </cell>
          <cell r="S42">
            <v>2</v>
          </cell>
        </row>
        <row r="43">
          <cell r="G43" t="str">
            <v>04201-ILLAPEL</v>
          </cell>
          <cell r="H43">
            <v>8</v>
          </cell>
          <cell r="I43">
            <v>17</v>
          </cell>
          <cell r="J43">
            <v>2</v>
          </cell>
          <cell r="K43">
            <v>13</v>
          </cell>
          <cell r="L43">
            <v>13</v>
          </cell>
          <cell r="M43">
            <v>17</v>
          </cell>
          <cell r="N43">
            <v>14</v>
          </cell>
          <cell r="O43">
            <v>16</v>
          </cell>
          <cell r="P43">
            <v>22</v>
          </cell>
          <cell r="Q43">
            <v>39</v>
          </cell>
          <cell r="R43">
            <v>24</v>
          </cell>
          <cell r="S43">
            <v>185</v>
          </cell>
        </row>
        <row r="44">
          <cell r="G44" t="str">
            <v>105103-HOSPITAL ILLAPEL</v>
          </cell>
          <cell r="H44">
            <v>8</v>
          </cell>
          <cell r="I44">
            <v>13</v>
          </cell>
          <cell r="J44">
            <v>0</v>
          </cell>
          <cell r="K44">
            <v>11</v>
          </cell>
          <cell r="L44">
            <v>13</v>
          </cell>
          <cell r="M44">
            <v>17</v>
          </cell>
          <cell r="N44">
            <v>13</v>
          </cell>
          <cell r="O44">
            <v>15</v>
          </cell>
          <cell r="P44">
            <v>21</v>
          </cell>
          <cell r="Q44">
            <v>30</v>
          </cell>
          <cell r="R44">
            <v>22</v>
          </cell>
          <cell r="S44">
            <v>163</v>
          </cell>
        </row>
        <row r="45">
          <cell r="G45" t="str">
            <v>105326-CESFAM SAN RAFAEL</v>
          </cell>
          <cell r="I45">
            <v>4</v>
          </cell>
          <cell r="J45">
            <v>2</v>
          </cell>
          <cell r="K45">
            <v>0</v>
          </cell>
          <cell r="L45">
            <v>0</v>
          </cell>
          <cell r="N45">
            <v>1</v>
          </cell>
          <cell r="O45">
            <v>1</v>
          </cell>
          <cell r="P45">
            <v>1</v>
          </cell>
          <cell r="Q45">
            <v>5</v>
          </cell>
          <cell r="R45">
            <v>2</v>
          </cell>
          <cell r="S45">
            <v>16</v>
          </cell>
        </row>
        <row r="46">
          <cell r="G46" t="str">
            <v>105445-P.S.R. LIMAHUIDA</v>
          </cell>
          <cell r="Q46">
            <v>0</v>
          </cell>
          <cell r="S46">
            <v>0</v>
          </cell>
        </row>
        <row r="47">
          <cell r="G47" t="str">
            <v>105485-P.S.R. PLAN DE HORNOS</v>
          </cell>
          <cell r="K47">
            <v>2</v>
          </cell>
          <cell r="Q47">
            <v>4</v>
          </cell>
          <cell r="S47">
            <v>6</v>
          </cell>
        </row>
        <row r="48">
          <cell r="G48" t="str">
            <v>105486-P.S.R. TUNGA SUR</v>
          </cell>
          <cell r="I48">
            <v>0</v>
          </cell>
          <cell r="S48">
            <v>0</v>
          </cell>
        </row>
        <row r="49">
          <cell r="G49" t="str">
            <v>04202-CANELA</v>
          </cell>
          <cell r="I49">
            <v>1</v>
          </cell>
          <cell r="J49">
            <v>1</v>
          </cell>
          <cell r="L49">
            <v>5</v>
          </cell>
          <cell r="M49">
            <v>8</v>
          </cell>
          <cell r="N49">
            <v>6</v>
          </cell>
          <cell r="O49">
            <v>2</v>
          </cell>
          <cell r="P49">
            <v>4</v>
          </cell>
          <cell r="Q49">
            <v>6</v>
          </cell>
          <cell r="R49">
            <v>6</v>
          </cell>
          <cell r="S49">
            <v>39</v>
          </cell>
        </row>
        <row r="50">
          <cell r="G50" t="str">
            <v>105309-CES. RURAL CANELA</v>
          </cell>
          <cell r="I50">
            <v>1</v>
          </cell>
          <cell r="J50">
            <v>1</v>
          </cell>
          <cell r="L50">
            <v>5</v>
          </cell>
          <cell r="M50">
            <v>8</v>
          </cell>
          <cell r="N50">
            <v>6</v>
          </cell>
          <cell r="O50">
            <v>2</v>
          </cell>
          <cell r="P50">
            <v>4</v>
          </cell>
          <cell r="Q50">
            <v>6</v>
          </cell>
          <cell r="R50">
            <v>6</v>
          </cell>
          <cell r="S50">
            <v>39</v>
          </cell>
        </row>
        <row r="51">
          <cell r="G51" t="str">
            <v>04203-LOS VILOS</v>
          </cell>
          <cell r="H51">
            <v>7</v>
          </cell>
          <cell r="I51">
            <v>5</v>
          </cell>
          <cell r="J51">
            <v>28</v>
          </cell>
          <cell r="K51">
            <v>7</v>
          </cell>
          <cell r="L51">
            <v>7</v>
          </cell>
          <cell r="M51">
            <v>7</v>
          </cell>
          <cell r="N51">
            <v>12</v>
          </cell>
          <cell r="O51">
            <v>13</v>
          </cell>
          <cell r="P51">
            <v>10</v>
          </cell>
          <cell r="Q51">
            <v>13</v>
          </cell>
          <cell r="R51">
            <v>6</v>
          </cell>
          <cell r="S51">
            <v>115</v>
          </cell>
        </row>
        <row r="52">
          <cell r="G52" t="str">
            <v>105108-HOSPITAL LOS VILOS</v>
          </cell>
          <cell r="H52">
            <v>7</v>
          </cell>
          <cell r="I52">
            <v>5</v>
          </cell>
          <cell r="J52">
            <v>20</v>
          </cell>
          <cell r="K52">
            <v>7</v>
          </cell>
          <cell r="L52">
            <v>7</v>
          </cell>
          <cell r="M52">
            <v>7</v>
          </cell>
          <cell r="N52">
            <v>11</v>
          </cell>
          <cell r="O52">
            <v>11</v>
          </cell>
          <cell r="P52">
            <v>10</v>
          </cell>
          <cell r="Q52">
            <v>13</v>
          </cell>
          <cell r="R52">
            <v>5</v>
          </cell>
          <cell r="S52">
            <v>103</v>
          </cell>
        </row>
        <row r="53">
          <cell r="G53" t="str">
            <v>105478-P.S.R. CAIMANES                   </v>
          </cell>
          <cell r="J53">
            <v>4</v>
          </cell>
          <cell r="L53">
            <v>0</v>
          </cell>
          <cell r="N53">
            <v>1</v>
          </cell>
          <cell r="R53">
            <v>1</v>
          </cell>
          <cell r="S53">
            <v>6</v>
          </cell>
        </row>
        <row r="54">
          <cell r="G54" t="str">
            <v>105480-P.S.R. QUILIMARI</v>
          </cell>
          <cell r="J54">
            <v>4</v>
          </cell>
          <cell r="S54">
            <v>4</v>
          </cell>
        </row>
        <row r="55">
          <cell r="G55" t="str">
            <v>105481-P.S.R. TILAMA</v>
          </cell>
          <cell r="O55">
            <v>1</v>
          </cell>
          <cell r="S55">
            <v>1</v>
          </cell>
        </row>
        <row r="56">
          <cell r="G56" t="str">
            <v>105511-P.S.R. LOS CONDORES</v>
          </cell>
          <cell r="O56">
            <v>1</v>
          </cell>
          <cell r="S56">
            <v>1</v>
          </cell>
        </row>
        <row r="57">
          <cell r="G57" t="str">
            <v>04204-SALAMANCA</v>
          </cell>
          <cell r="H57">
            <v>7</v>
          </cell>
          <cell r="I57">
            <v>4</v>
          </cell>
          <cell r="J57">
            <v>4</v>
          </cell>
          <cell r="K57">
            <v>3</v>
          </cell>
          <cell r="L57">
            <v>5</v>
          </cell>
          <cell r="M57">
            <v>7</v>
          </cell>
          <cell r="N57">
            <v>15</v>
          </cell>
          <cell r="O57">
            <v>13</v>
          </cell>
          <cell r="P57">
            <v>8</v>
          </cell>
          <cell r="Q57">
            <v>6</v>
          </cell>
          <cell r="R57">
            <v>4</v>
          </cell>
          <cell r="S57">
            <v>76</v>
          </cell>
        </row>
        <row r="58">
          <cell r="G58" t="str">
            <v>105104-HOSPITAL SALAMANCA</v>
          </cell>
          <cell r="H58">
            <v>7</v>
          </cell>
          <cell r="I58">
            <v>3</v>
          </cell>
          <cell r="J58">
            <v>4</v>
          </cell>
          <cell r="K58">
            <v>3</v>
          </cell>
          <cell r="L58">
            <v>5</v>
          </cell>
          <cell r="M58">
            <v>7</v>
          </cell>
          <cell r="N58">
            <v>11</v>
          </cell>
          <cell r="O58">
            <v>12</v>
          </cell>
          <cell r="P58">
            <v>8</v>
          </cell>
          <cell r="Q58">
            <v>6</v>
          </cell>
          <cell r="R58">
            <v>4</v>
          </cell>
          <cell r="S58">
            <v>70</v>
          </cell>
        </row>
        <row r="59">
          <cell r="G59" t="str">
            <v>105452-P.S.R. CUNCUMEN                 </v>
          </cell>
          <cell r="I59">
            <v>1</v>
          </cell>
          <cell r="N59">
            <v>1</v>
          </cell>
          <cell r="O59">
            <v>1</v>
          </cell>
          <cell r="S59">
            <v>3</v>
          </cell>
        </row>
        <row r="60">
          <cell r="G60" t="str">
            <v>105454-P.S.R. CUNLAGUA</v>
          </cell>
          <cell r="J60">
            <v>0</v>
          </cell>
          <cell r="S60">
            <v>0</v>
          </cell>
        </row>
        <row r="61">
          <cell r="G61" t="str">
            <v>105492-P.S.R. CAMISA</v>
          </cell>
          <cell r="N61">
            <v>3</v>
          </cell>
          <cell r="S61">
            <v>3</v>
          </cell>
        </row>
        <row r="62">
          <cell r="G62" t="str">
            <v>105501-P.S.R. ARBOLEDA GRANDE</v>
          </cell>
          <cell r="M62">
            <v>0</v>
          </cell>
          <cell r="S62">
            <v>0</v>
          </cell>
        </row>
        <row r="63">
          <cell r="G63" t="str">
            <v>04301-OVALLE</v>
          </cell>
          <cell r="H63">
            <v>57</v>
          </cell>
          <cell r="I63">
            <v>76</v>
          </cell>
          <cell r="J63">
            <v>56</v>
          </cell>
          <cell r="K63">
            <v>71</v>
          </cell>
          <cell r="L63">
            <v>74</v>
          </cell>
          <cell r="M63">
            <v>53</v>
          </cell>
          <cell r="N63">
            <v>62</v>
          </cell>
          <cell r="O63">
            <v>77</v>
          </cell>
          <cell r="P63">
            <v>70</v>
          </cell>
          <cell r="Q63">
            <v>62</v>
          </cell>
          <cell r="R63">
            <v>55</v>
          </cell>
          <cell r="S63">
            <v>713</v>
          </cell>
        </row>
        <row r="64">
          <cell r="G64" t="str">
            <v>105100-HOSPITAL OVALLE</v>
          </cell>
          <cell r="H64">
            <v>40</v>
          </cell>
          <cell r="I64">
            <v>61</v>
          </cell>
          <cell r="J64">
            <v>37</v>
          </cell>
          <cell r="K64">
            <v>48</v>
          </cell>
          <cell r="L64">
            <v>50</v>
          </cell>
          <cell r="M64">
            <v>42</v>
          </cell>
          <cell r="N64">
            <v>40</v>
          </cell>
          <cell r="O64">
            <v>46</v>
          </cell>
          <cell r="P64">
            <v>53</v>
          </cell>
          <cell r="Q64">
            <v>50</v>
          </cell>
          <cell r="R64">
            <v>31</v>
          </cell>
          <cell r="S64">
            <v>498</v>
          </cell>
        </row>
        <row r="65">
          <cell r="G65" t="str">
            <v>105315-CES. RURAL C. DE TAMAYA</v>
          </cell>
          <cell r="H65">
            <v>3</v>
          </cell>
          <cell r="J65">
            <v>2</v>
          </cell>
          <cell r="K65">
            <v>1</v>
          </cell>
          <cell r="P65">
            <v>1</v>
          </cell>
          <cell r="Q65">
            <v>1</v>
          </cell>
          <cell r="R65">
            <v>1</v>
          </cell>
          <cell r="S65">
            <v>9</v>
          </cell>
        </row>
        <row r="66">
          <cell r="G66" t="str">
            <v>105317-CES. JORGE JORDAN D.</v>
          </cell>
          <cell r="H66">
            <v>3</v>
          </cell>
          <cell r="I66">
            <v>4</v>
          </cell>
          <cell r="J66">
            <v>3</v>
          </cell>
          <cell r="K66">
            <v>7</v>
          </cell>
          <cell r="L66">
            <v>7</v>
          </cell>
          <cell r="N66">
            <v>12</v>
          </cell>
          <cell r="O66">
            <v>18</v>
          </cell>
          <cell r="P66">
            <v>5</v>
          </cell>
          <cell r="R66">
            <v>15</v>
          </cell>
          <cell r="S66">
            <v>74</v>
          </cell>
        </row>
        <row r="67">
          <cell r="G67" t="str">
            <v>105322-CES. MARCOS MACUADA</v>
          </cell>
          <cell r="H67">
            <v>9</v>
          </cell>
          <cell r="I67">
            <v>8</v>
          </cell>
          <cell r="J67">
            <v>10</v>
          </cell>
          <cell r="K67">
            <v>8</v>
          </cell>
          <cell r="L67">
            <v>6</v>
          </cell>
          <cell r="M67">
            <v>10</v>
          </cell>
          <cell r="N67">
            <v>8</v>
          </cell>
          <cell r="O67">
            <v>9</v>
          </cell>
          <cell r="P67">
            <v>9</v>
          </cell>
          <cell r="Q67">
            <v>9</v>
          </cell>
          <cell r="R67">
            <v>6</v>
          </cell>
          <cell r="S67">
            <v>92</v>
          </cell>
        </row>
        <row r="68">
          <cell r="G68" t="str">
            <v>105324-CES. SOTAQUI</v>
          </cell>
          <cell r="H68">
            <v>2</v>
          </cell>
          <cell r="I68">
            <v>1</v>
          </cell>
          <cell r="J68">
            <v>2</v>
          </cell>
          <cell r="K68">
            <v>4</v>
          </cell>
          <cell r="L68">
            <v>9</v>
          </cell>
          <cell r="O68">
            <v>2</v>
          </cell>
          <cell r="P68">
            <v>1</v>
          </cell>
          <cell r="Q68">
            <v>2</v>
          </cell>
          <cell r="R68">
            <v>0</v>
          </cell>
          <cell r="S68">
            <v>23</v>
          </cell>
        </row>
        <row r="69">
          <cell r="G69" t="str">
            <v>105420-P.S.R. LIMARI</v>
          </cell>
          <cell r="K69">
            <v>1</v>
          </cell>
          <cell r="S69">
            <v>1</v>
          </cell>
        </row>
        <row r="70">
          <cell r="G70" t="str">
            <v>105422-P.S.R. HORNILLOS</v>
          </cell>
          <cell r="O70">
            <v>1</v>
          </cell>
          <cell r="S70">
            <v>1</v>
          </cell>
        </row>
        <row r="71">
          <cell r="G71" t="str">
            <v>105510-P.S.R. RECOLETA</v>
          </cell>
          <cell r="L71">
            <v>1</v>
          </cell>
          <cell r="S71">
            <v>1</v>
          </cell>
        </row>
        <row r="72">
          <cell r="G72" t="str">
            <v>105722-CECOF SAN JOSE DE LA DEHESA</v>
          </cell>
          <cell r="I72">
            <v>2</v>
          </cell>
          <cell r="J72">
            <v>1</v>
          </cell>
          <cell r="L72">
            <v>1</v>
          </cell>
          <cell r="M72">
            <v>1</v>
          </cell>
          <cell r="N72">
            <v>2</v>
          </cell>
          <cell r="O72">
            <v>1</v>
          </cell>
          <cell r="P72">
            <v>1</v>
          </cell>
          <cell r="S72">
            <v>9</v>
          </cell>
        </row>
        <row r="73">
          <cell r="G73" t="str">
            <v>105723-CECOF LIMARI</v>
          </cell>
          <cell r="J73">
            <v>1</v>
          </cell>
          <cell r="K73">
            <v>2</v>
          </cell>
          <cell r="R73">
            <v>2</v>
          </cell>
          <cell r="S73">
            <v>5</v>
          </cell>
        </row>
        <row r="74">
          <cell r="G74" t="str">
            <v>04302-COMBARBALÁ</v>
          </cell>
          <cell r="H74">
            <v>4</v>
          </cell>
          <cell r="I74">
            <v>5</v>
          </cell>
          <cell r="J74">
            <v>9</v>
          </cell>
          <cell r="K74">
            <v>6</v>
          </cell>
          <cell r="L74">
            <v>2</v>
          </cell>
          <cell r="M74">
            <v>8</v>
          </cell>
          <cell r="N74">
            <v>8</v>
          </cell>
          <cell r="O74">
            <v>2</v>
          </cell>
          <cell r="P74">
            <v>8</v>
          </cell>
          <cell r="Q74">
            <v>7</v>
          </cell>
          <cell r="R74">
            <v>4</v>
          </cell>
          <cell r="S74">
            <v>63</v>
          </cell>
        </row>
        <row r="75">
          <cell r="G75" t="str">
            <v>105105-HOSPITAL COMBARBALA</v>
          </cell>
          <cell r="H75">
            <v>4</v>
          </cell>
          <cell r="I75">
            <v>3</v>
          </cell>
          <cell r="J75">
            <v>5</v>
          </cell>
          <cell r="K75">
            <v>3</v>
          </cell>
          <cell r="L75">
            <v>2</v>
          </cell>
          <cell r="M75">
            <v>5</v>
          </cell>
          <cell r="N75">
            <v>7</v>
          </cell>
          <cell r="P75">
            <v>4</v>
          </cell>
          <cell r="Q75">
            <v>7</v>
          </cell>
          <cell r="R75">
            <v>4</v>
          </cell>
          <cell r="S75">
            <v>44</v>
          </cell>
        </row>
        <row r="76">
          <cell r="G76" t="str">
            <v>105434-P.S.R. SAN MARCOS</v>
          </cell>
          <cell r="J76">
            <v>2</v>
          </cell>
          <cell r="K76">
            <v>2</v>
          </cell>
          <cell r="S76">
            <v>4</v>
          </cell>
        </row>
        <row r="77">
          <cell r="G77" t="str">
            <v>105441-P.S.R. MANQUEHUA</v>
          </cell>
          <cell r="M77">
            <v>1</v>
          </cell>
          <cell r="S77">
            <v>1</v>
          </cell>
        </row>
        <row r="78">
          <cell r="G78" t="str">
            <v>105459-P.S.R. BARRANCAS                </v>
          </cell>
          <cell r="I78">
            <v>2</v>
          </cell>
          <cell r="J78">
            <v>1</v>
          </cell>
          <cell r="K78">
            <v>1</v>
          </cell>
          <cell r="S78">
            <v>4</v>
          </cell>
        </row>
        <row r="79">
          <cell r="G79" t="str">
            <v>105460-P.S.R. COGOTI 18</v>
          </cell>
          <cell r="M79">
            <v>1</v>
          </cell>
          <cell r="O79">
            <v>1</v>
          </cell>
          <cell r="P79">
            <v>2</v>
          </cell>
          <cell r="S79">
            <v>4</v>
          </cell>
        </row>
        <row r="80">
          <cell r="G80" t="str">
            <v>105462-P.S.R. EL SAUCE</v>
          </cell>
          <cell r="J80">
            <v>1</v>
          </cell>
          <cell r="M80">
            <v>1</v>
          </cell>
          <cell r="S80">
            <v>2</v>
          </cell>
        </row>
        <row r="81">
          <cell r="G81" t="str">
            <v>105463-P.S.R. QUILITAPIA</v>
          </cell>
          <cell r="O81">
            <v>1</v>
          </cell>
          <cell r="P81">
            <v>2</v>
          </cell>
          <cell r="S81">
            <v>3</v>
          </cell>
        </row>
        <row r="82">
          <cell r="G82" t="str">
            <v>105465-P.S.R. RAMADILLA</v>
          </cell>
          <cell r="N82">
            <v>1</v>
          </cell>
          <cell r="S82">
            <v>1</v>
          </cell>
        </row>
        <row r="83">
          <cell r="G83" t="str">
            <v>04304-MONTE PATRIA</v>
          </cell>
          <cell r="H83">
            <v>2</v>
          </cell>
          <cell r="I83">
            <v>2</v>
          </cell>
          <cell r="J83">
            <v>10</v>
          </cell>
          <cell r="K83">
            <v>7</v>
          </cell>
          <cell r="L83">
            <v>4</v>
          </cell>
          <cell r="M83">
            <v>4</v>
          </cell>
          <cell r="N83">
            <v>6</v>
          </cell>
          <cell r="O83">
            <v>7</v>
          </cell>
          <cell r="P83">
            <v>7</v>
          </cell>
          <cell r="Q83">
            <v>3</v>
          </cell>
          <cell r="R83">
            <v>4</v>
          </cell>
          <cell r="S83">
            <v>56</v>
          </cell>
        </row>
        <row r="84">
          <cell r="G84" t="str">
            <v>105307-CES. RURAL MONTE PATRIA</v>
          </cell>
          <cell r="H84">
            <v>2</v>
          </cell>
          <cell r="I84">
            <v>2</v>
          </cell>
          <cell r="J84">
            <v>3</v>
          </cell>
          <cell r="K84">
            <v>4</v>
          </cell>
          <cell r="L84">
            <v>1</v>
          </cell>
          <cell r="M84">
            <v>3</v>
          </cell>
          <cell r="N84">
            <v>3</v>
          </cell>
          <cell r="O84">
            <v>2</v>
          </cell>
          <cell r="P84">
            <v>7</v>
          </cell>
          <cell r="Q84">
            <v>1</v>
          </cell>
          <cell r="R84">
            <v>3</v>
          </cell>
          <cell r="S84">
            <v>31</v>
          </cell>
        </row>
        <row r="85">
          <cell r="G85" t="str">
            <v>105311-CES. RURAL CHAÑARAL ALTO</v>
          </cell>
          <cell r="L85">
            <v>2</v>
          </cell>
          <cell r="N85">
            <v>1</v>
          </cell>
          <cell r="S85">
            <v>3</v>
          </cell>
        </row>
        <row r="86">
          <cell r="G86" t="str">
            <v>105312-CES. RURAL CAREN</v>
          </cell>
          <cell r="H86">
            <v>0</v>
          </cell>
          <cell r="I86">
            <v>0</v>
          </cell>
          <cell r="J86">
            <v>4</v>
          </cell>
          <cell r="K86">
            <v>2</v>
          </cell>
          <cell r="L86">
            <v>0</v>
          </cell>
          <cell r="M86">
            <v>0</v>
          </cell>
          <cell r="O86">
            <v>1</v>
          </cell>
          <cell r="Q86">
            <v>2</v>
          </cell>
          <cell r="S86">
            <v>9</v>
          </cell>
        </row>
        <row r="87">
          <cell r="G87" t="str">
            <v>105318-CES. RURAL EL PALQUI</v>
          </cell>
          <cell r="J87">
            <v>3</v>
          </cell>
          <cell r="K87">
            <v>1</v>
          </cell>
          <cell r="L87">
            <v>1</v>
          </cell>
          <cell r="M87">
            <v>1</v>
          </cell>
          <cell r="N87">
            <v>2</v>
          </cell>
          <cell r="O87">
            <v>4</v>
          </cell>
          <cell r="R87">
            <v>1</v>
          </cell>
          <cell r="S87">
            <v>13</v>
          </cell>
        </row>
        <row r="88">
          <cell r="G88" t="str">
            <v>04304-PUNITAQUI</v>
          </cell>
          <cell r="H88">
            <v>1</v>
          </cell>
          <cell r="I88">
            <v>2</v>
          </cell>
          <cell r="J88">
            <v>4</v>
          </cell>
          <cell r="K88">
            <v>4</v>
          </cell>
          <cell r="L88">
            <v>3</v>
          </cell>
          <cell r="M88">
            <v>2</v>
          </cell>
          <cell r="N88">
            <v>2</v>
          </cell>
          <cell r="O88">
            <v>6</v>
          </cell>
          <cell r="P88">
            <v>0</v>
          </cell>
          <cell r="Q88">
            <v>6</v>
          </cell>
          <cell r="R88">
            <v>4</v>
          </cell>
          <cell r="S88">
            <v>34</v>
          </cell>
        </row>
        <row r="89">
          <cell r="G89" t="str">
            <v>105308-CES. RURAL PUNITAQUI</v>
          </cell>
          <cell r="H89">
            <v>1</v>
          </cell>
          <cell r="I89">
            <v>2</v>
          </cell>
          <cell r="J89">
            <v>4</v>
          </cell>
          <cell r="K89">
            <v>4</v>
          </cell>
          <cell r="L89">
            <v>3</v>
          </cell>
          <cell r="M89">
            <v>2</v>
          </cell>
          <cell r="N89">
            <v>2</v>
          </cell>
          <cell r="O89">
            <v>6</v>
          </cell>
          <cell r="P89">
            <v>0</v>
          </cell>
          <cell r="Q89">
            <v>6</v>
          </cell>
          <cell r="R89">
            <v>4</v>
          </cell>
          <cell r="S89">
            <v>34</v>
          </cell>
        </row>
        <row r="90">
          <cell r="G90" t="str">
            <v>04305-RIO HURTADO</v>
          </cell>
          <cell r="H90">
            <v>5</v>
          </cell>
          <cell r="I90">
            <v>7</v>
          </cell>
          <cell r="J90">
            <v>3</v>
          </cell>
          <cell r="O90">
            <v>3</v>
          </cell>
          <cell r="P90">
            <v>7</v>
          </cell>
          <cell r="Q90">
            <v>2</v>
          </cell>
          <cell r="S90">
            <v>27</v>
          </cell>
        </row>
        <row r="91">
          <cell r="G91" t="str">
            <v>105310-CES. RURAL PICHASCA</v>
          </cell>
          <cell r="I91">
            <v>1</v>
          </cell>
          <cell r="J91">
            <v>1</v>
          </cell>
          <cell r="O91">
            <v>3</v>
          </cell>
          <cell r="P91">
            <v>7</v>
          </cell>
          <cell r="S91">
            <v>12</v>
          </cell>
        </row>
        <row r="92">
          <cell r="G92" t="str">
            <v>105409-P.S.R. EL CHAÑAR</v>
          </cell>
          <cell r="Q92">
            <v>2</v>
          </cell>
          <cell r="S92">
            <v>2</v>
          </cell>
        </row>
        <row r="93">
          <cell r="G93" t="str">
            <v>105413-P.S.R. SAMO ALTO</v>
          </cell>
          <cell r="H93">
            <v>2</v>
          </cell>
          <cell r="I93">
            <v>3</v>
          </cell>
          <cell r="J93">
            <v>2</v>
          </cell>
          <cell r="S93">
            <v>7</v>
          </cell>
        </row>
        <row r="94">
          <cell r="G94" t="str">
            <v>105503-P.S.R. TABAQUEROS</v>
          </cell>
          <cell r="H94">
            <v>3</v>
          </cell>
          <cell r="I94">
            <v>3</v>
          </cell>
          <cell r="S94">
            <v>6</v>
          </cell>
        </row>
        <row r="95">
          <cell r="G95" t="str">
            <v>Total general</v>
          </cell>
          <cell r="H95">
            <v>390</v>
          </cell>
          <cell r="I95">
            <v>408</v>
          </cell>
          <cell r="J95">
            <v>398</v>
          </cell>
          <cell r="K95">
            <v>415</v>
          </cell>
          <cell r="L95">
            <v>378</v>
          </cell>
          <cell r="M95">
            <v>386</v>
          </cell>
          <cell r="N95">
            <v>416</v>
          </cell>
          <cell r="O95">
            <v>501</v>
          </cell>
          <cell r="P95">
            <v>470</v>
          </cell>
          <cell r="Q95">
            <v>321</v>
          </cell>
          <cell r="R95">
            <v>377</v>
          </cell>
          <cell r="S95">
            <v>4460</v>
          </cell>
        </row>
      </sheetData>
      <sheetData sheetId="11">
        <row r="2">
          <cell r="G2" t="str">
            <v>Suma de Total</v>
          </cell>
          <cell r="H2" t="str">
            <v>Etiquetas de columna</v>
          </cell>
        </row>
        <row r="3">
          <cell r="G3" t="str">
            <v>Etiquetas de fila</v>
          </cell>
          <cell r="H3">
            <v>1</v>
          </cell>
          <cell r="I3">
            <v>2</v>
          </cell>
          <cell r="J3">
            <v>3</v>
          </cell>
          <cell r="K3">
            <v>4</v>
          </cell>
          <cell r="L3">
            <v>5</v>
          </cell>
          <cell r="M3">
            <v>6</v>
          </cell>
          <cell r="N3">
            <v>7</v>
          </cell>
          <cell r="O3">
            <v>8</v>
          </cell>
          <cell r="P3">
            <v>9</v>
          </cell>
          <cell r="Q3">
            <v>10</v>
          </cell>
          <cell r="R3">
            <v>11</v>
          </cell>
          <cell r="S3" t="str">
            <v>Total general</v>
          </cell>
        </row>
        <row r="4">
          <cell r="G4" t="str">
            <v>04101-LA SERENA</v>
          </cell>
          <cell r="H4">
            <v>145</v>
          </cell>
          <cell r="I4">
            <v>152</v>
          </cell>
          <cell r="J4">
            <v>128</v>
          </cell>
          <cell r="K4">
            <v>140</v>
          </cell>
          <cell r="L4">
            <v>111</v>
          </cell>
          <cell r="M4">
            <v>130</v>
          </cell>
          <cell r="N4">
            <v>138</v>
          </cell>
          <cell r="O4">
            <v>135</v>
          </cell>
          <cell r="P4">
            <v>149</v>
          </cell>
          <cell r="Q4">
            <v>96</v>
          </cell>
          <cell r="R4">
            <v>132</v>
          </cell>
          <cell r="S4">
            <v>1456</v>
          </cell>
        </row>
        <row r="5">
          <cell r="G5" t="str">
            <v>105010-DIRECCIÓN DEL SERVICIO DE SALUD COQUIMBO</v>
          </cell>
          <cell r="H5">
            <v>0</v>
          </cell>
          <cell r="I5">
            <v>0</v>
          </cell>
          <cell r="J5">
            <v>0</v>
          </cell>
          <cell r="L5">
            <v>0</v>
          </cell>
          <cell r="N5">
            <v>0</v>
          </cell>
          <cell r="P5">
            <v>0</v>
          </cell>
          <cell r="R5">
            <v>0</v>
          </cell>
          <cell r="S5">
            <v>0</v>
          </cell>
        </row>
        <row r="6">
          <cell r="G6" t="str">
            <v>105100-HOSPITAL LA SERENA</v>
          </cell>
          <cell r="H6">
            <v>92</v>
          </cell>
          <cell r="I6">
            <v>108</v>
          </cell>
          <cell r="J6">
            <v>78</v>
          </cell>
          <cell r="K6">
            <v>101</v>
          </cell>
          <cell r="L6">
            <v>73</v>
          </cell>
          <cell r="M6">
            <v>77</v>
          </cell>
          <cell r="N6">
            <v>74</v>
          </cell>
          <cell r="O6">
            <v>68</v>
          </cell>
          <cell r="P6">
            <v>75</v>
          </cell>
          <cell r="Q6">
            <v>64</v>
          </cell>
          <cell r="R6">
            <v>78</v>
          </cell>
          <cell r="S6">
            <v>888</v>
          </cell>
        </row>
        <row r="7">
          <cell r="G7" t="str">
            <v>105300-CES. CARDENAL CARO</v>
          </cell>
          <cell r="H7">
            <v>22</v>
          </cell>
          <cell r="I7">
            <v>19</v>
          </cell>
          <cell r="J7">
            <v>21</v>
          </cell>
          <cell r="K7">
            <v>21</v>
          </cell>
          <cell r="L7">
            <v>12</v>
          </cell>
          <cell r="M7">
            <v>23</v>
          </cell>
          <cell r="N7">
            <v>32</v>
          </cell>
          <cell r="O7">
            <v>35</v>
          </cell>
          <cell r="P7">
            <v>29</v>
          </cell>
          <cell r="Q7">
            <v>13</v>
          </cell>
          <cell r="R7">
            <v>29</v>
          </cell>
          <cell r="S7">
            <v>256</v>
          </cell>
        </row>
        <row r="8">
          <cell r="G8" t="str">
            <v>105301-CES. LAS COMPAÑIAS</v>
          </cell>
          <cell r="H8">
            <v>13</v>
          </cell>
          <cell r="I8">
            <v>14</v>
          </cell>
          <cell r="J8">
            <v>16</v>
          </cell>
          <cell r="K8">
            <v>9</v>
          </cell>
          <cell r="L8">
            <v>8</v>
          </cell>
          <cell r="M8">
            <v>10</v>
          </cell>
          <cell r="N8">
            <v>20</v>
          </cell>
          <cell r="O8">
            <v>12</v>
          </cell>
          <cell r="P8">
            <v>17</v>
          </cell>
          <cell r="R8">
            <v>14</v>
          </cell>
          <cell r="S8">
            <v>133</v>
          </cell>
        </row>
        <row r="9">
          <cell r="G9" t="str">
            <v>105302-CES. PEDRO AGUIRRE C.</v>
          </cell>
          <cell r="H9">
            <v>6</v>
          </cell>
          <cell r="I9">
            <v>2</v>
          </cell>
          <cell r="J9">
            <v>4</v>
          </cell>
          <cell r="K9">
            <v>4</v>
          </cell>
          <cell r="L9">
            <v>8</v>
          </cell>
          <cell r="M9">
            <v>7</v>
          </cell>
          <cell r="N9">
            <v>4</v>
          </cell>
          <cell r="O9">
            <v>9</v>
          </cell>
          <cell r="P9">
            <v>11</v>
          </cell>
          <cell r="Q9">
            <v>1</v>
          </cell>
          <cell r="R9">
            <v>1</v>
          </cell>
          <cell r="S9">
            <v>57</v>
          </cell>
        </row>
        <row r="10">
          <cell r="G10" t="str">
            <v>105313-CES. SCHAFFHAUSER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</v>
          </cell>
          <cell r="O10">
            <v>0</v>
          </cell>
          <cell r="P10">
            <v>0</v>
          </cell>
          <cell r="Q10">
            <v>6</v>
          </cell>
          <cell r="R10">
            <v>2</v>
          </cell>
          <cell r="S10">
            <v>9</v>
          </cell>
        </row>
        <row r="11">
          <cell r="G11" t="str">
            <v>105319-CES. CARDENAL R.S.H.</v>
          </cell>
          <cell r="H11">
            <v>6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5</v>
          </cell>
          <cell r="P11">
            <v>11</v>
          </cell>
          <cell r="Q11">
            <v>3</v>
          </cell>
          <cell r="R11">
            <v>2</v>
          </cell>
          <cell r="S11">
            <v>27</v>
          </cell>
        </row>
        <row r="12">
          <cell r="G12" t="str">
            <v>105325-CESFAM JUAN PABLO II</v>
          </cell>
          <cell r="H12">
            <v>6</v>
          </cell>
          <cell r="I12">
            <v>7</v>
          </cell>
          <cell r="J12">
            <v>3</v>
          </cell>
          <cell r="K12">
            <v>3</v>
          </cell>
          <cell r="L12">
            <v>10</v>
          </cell>
          <cell r="M12">
            <v>13</v>
          </cell>
          <cell r="N12">
            <v>6</v>
          </cell>
          <cell r="O12">
            <v>5</v>
          </cell>
          <cell r="P12">
            <v>5</v>
          </cell>
          <cell r="Q12">
            <v>6</v>
          </cell>
          <cell r="R12">
            <v>5</v>
          </cell>
          <cell r="S12">
            <v>69</v>
          </cell>
        </row>
        <row r="13">
          <cell r="G13" t="str">
            <v>105400-P.S.R. ALGARROBITO            </v>
          </cell>
          <cell r="I13">
            <v>1</v>
          </cell>
          <cell r="J13">
            <v>2</v>
          </cell>
          <cell r="N13">
            <v>1</v>
          </cell>
          <cell r="O13">
            <v>1</v>
          </cell>
          <cell r="S13">
            <v>5</v>
          </cell>
        </row>
        <row r="14">
          <cell r="G14" t="str">
            <v>105402-P.S.R. EL ROMERO</v>
          </cell>
          <cell r="K14">
            <v>1</v>
          </cell>
          <cell r="S14">
            <v>1</v>
          </cell>
        </row>
        <row r="15">
          <cell r="G15" t="str">
            <v>105499-P.S.R. LAMBERT</v>
          </cell>
          <cell r="K15">
            <v>1</v>
          </cell>
          <cell r="P15">
            <v>0</v>
          </cell>
          <cell r="S15">
            <v>1</v>
          </cell>
        </row>
        <row r="16">
          <cell r="G16" t="str">
            <v>105700-CECOF VILLA EL INDIO</v>
          </cell>
          <cell r="I16">
            <v>1</v>
          </cell>
          <cell r="J16">
            <v>3</v>
          </cell>
          <cell r="M16">
            <v>0</v>
          </cell>
          <cell r="N16">
            <v>0</v>
          </cell>
          <cell r="P16">
            <v>1</v>
          </cell>
          <cell r="Q16">
            <v>3</v>
          </cell>
          <cell r="S16">
            <v>8</v>
          </cell>
        </row>
        <row r="17">
          <cell r="G17" t="str">
            <v>105701-CECOF VILLA ALEMANIA</v>
          </cell>
          <cell r="J17">
            <v>1</v>
          </cell>
          <cell r="S17">
            <v>1</v>
          </cell>
        </row>
        <row r="18">
          <cell r="G18" t="str">
            <v>105702-CECOF VILLA LAMBERT</v>
          </cell>
          <cell r="R18">
            <v>1</v>
          </cell>
          <cell r="S18">
            <v>1</v>
          </cell>
        </row>
        <row r="19">
          <cell r="G19" t="str">
            <v>04102-COQUIMBO</v>
          </cell>
          <cell r="H19">
            <v>163</v>
          </cell>
          <cell r="I19">
            <v>140</v>
          </cell>
          <cell r="J19">
            <v>156</v>
          </cell>
          <cell r="K19">
            <v>163</v>
          </cell>
          <cell r="L19">
            <v>137</v>
          </cell>
          <cell r="M19">
            <v>143</v>
          </cell>
          <cell r="N19">
            <v>150</v>
          </cell>
          <cell r="O19">
            <v>216</v>
          </cell>
          <cell r="P19">
            <v>173</v>
          </cell>
          <cell r="Q19">
            <v>75</v>
          </cell>
          <cell r="R19">
            <v>219</v>
          </cell>
          <cell r="S19">
            <v>1735</v>
          </cell>
        </row>
        <row r="20">
          <cell r="G20" t="str">
            <v>105100-HOSPITAL COQUIMBO</v>
          </cell>
          <cell r="H20">
            <v>105</v>
          </cell>
          <cell r="I20">
            <v>70</v>
          </cell>
          <cell r="J20">
            <v>77</v>
          </cell>
          <cell r="K20">
            <v>84</v>
          </cell>
          <cell r="L20">
            <v>75</v>
          </cell>
          <cell r="M20">
            <v>53</v>
          </cell>
          <cell r="N20">
            <v>49</v>
          </cell>
          <cell r="O20">
            <v>73</v>
          </cell>
          <cell r="P20">
            <v>55</v>
          </cell>
          <cell r="R20">
            <v>150</v>
          </cell>
          <cell r="S20">
            <v>791</v>
          </cell>
        </row>
        <row r="21">
          <cell r="G21" t="str">
            <v>105303-CES. SAN JUAN</v>
          </cell>
          <cell r="H21">
            <v>8</v>
          </cell>
          <cell r="I21">
            <v>14</v>
          </cell>
          <cell r="J21">
            <v>10</v>
          </cell>
          <cell r="K21">
            <v>7</v>
          </cell>
          <cell r="L21">
            <v>7</v>
          </cell>
          <cell r="M21">
            <v>6</v>
          </cell>
          <cell r="N21">
            <v>4</v>
          </cell>
          <cell r="O21">
            <v>12</v>
          </cell>
          <cell r="P21">
            <v>7</v>
          </cell>
          <cell r="Q21">
            <v>5</v>
          </cell>
          <cell r="R21">
            <v>11</v>
          </cell>
          <cell r="S21">
            <v>91</v>
          </cell>
        </row>
        <row r="22">
          <cell r="G22" t="str">
            <v>105304-CES. SANTA CECILIA</v>
          </cell>
          <cell r="H22">
            <v>9</v>
          </cell>
          <cell r="I22">
            <v>19</v>
          </cell>
          <cell r="J22">
            <v>17</v>
          </cell>
          <cell r="K22">
            <v>12</v>
          </cell>
          <cell r="L22">
            <v>4</v>
          </cell>
          <cell r="M22">
            <v>11</v>
          </cell>
          <cell r="N22">
            <v>15</v>
          </cell>
          <cell r="O22">
            <v>8</v>
          </cell>
          <cell r="P22">
            <v>17</v>
          </cell>
          <cell r="Q22">
            <v>13</v>
          </cell>
          <cell r="R22">
            <v>11</v>
          </cell>
          <cell r="S22">
            <v>136</v>
          </cell>
        </row>
        <row r="23">
          <cell r="G23" t="str">
            <v>105305-CES. TIERRAS BLANCAS</v>
          </cell>
          <cell r="H23">
            <v>4</v>
          </cell>
          <cell r="I23">
            <v>3</v>
          </cell>
          <cell r="J23">
            <v>8</v>
          </cell>
          <cell r="K23">
            <v>4</v>
          </cell>
          <cell r="L23">
            <v>9</v>
          </cell>
          <cell r="M23">
            <v>4</v>
          </cell>
          <cell r="N23">
            <v>4</v>
          </cell>
          <cell r="O23">
            <v>6</v>
          </cell>
          <cell r="P23">
            <v>3</v>
          </cell>
          <cell r="Q23">
            <v>11</v>
          </cell>
          <cell r="R23">
            <v>4</v>
          </cell>
          <cell r="S23">
            <v>60</v>
          </cell>
        </row>
        <row r="24">
          <cell r="G24" t="str">
            <v>105321-CES. RURAL  TONGOY</v>
          </cell>
          <cell r="H24">
            <v>2</v>
          </cell>
          <cell r="I24">
            <v>2</v>
          </cell>
          <cell r="J24">
            <v>1</v>
          </cell>
          <cell r="K24">
            <v>2</v>
          </cell>
          <cell r="L24">
            <v>3</v>
          </cell>
          <cell r="M24">
            <v>4</v>
          </cell>
          <cell r="N24">
            <v>4</v>
          </cell>
          <cell r="O24">
            <v>5</v>
          </cell>
          <cell r="P24">
            <v>3</v>
          </cell>
          <cell r="Q24">
            <v>2</v>
          </cell>
          <cell r="R24">
            <v>2</v>
          </cell>
          <cell r="S24">
            <v>30</v>
          </cell>
        </row>
        <row r="25">
          <cell r="G25" t="str">
            <v>105323-CES. DR. SERGIO AGUILAR</v>
          </cell>
          <cell r="H25">
            <v>35</v>
          </cell>
          <cell r="I25">
            <v>28</v>
          </cell>
          <cell r="J25">
            <v>36</v>
          </cell>
          <cell r="K25">
            <v>45</v>
          </cell>
          <cell r="L25">
            <v>34</v>
          </cell>
          <cell r="M25">
            <v>59</v>
          </cell>
          <cell r="N25">
            <v>67</v>
          </cell>
          <cell r="O25">
            <v>112</v>
          </cell>
          <cell r="P25">
            <v>84</v>
          </cell>
          <cell r="Q25">
            <v>36</v>
          </cell>
          <cell r="R25">
            <v>40</v>
          </cell>
          <cell r="S25">
            <v>576</v>
          </cell>
        </row>
        <row r="26">
          <cell r="G26" t="str">
            <v>105405-P.S.R. GUANAQUEROS</v>
          </cell>
          <cell r="I26">
            <v>1</v>
          </cell>
          <cell r="J26">
            <v>0</v>
          </cell>
          <cell r="K26">
            <v>3</v>
          </cell>
          <cell r="L26">
            <v>1</v>
          </cell>
          <cell r="M26">
            <v>1</v>
          </cell>
          <cell r="O26">
            <v>0</v>
          </cell>
          <cell r="P26">
            <v>2</v>
          </cell>
          <cell r="Q26">
            <v>2</v>
          </cell>
          <cell r="R26">
            <v>1</v>
          </cell>
          <cell r="S26">
            <v>11</v>
          </cell>
        </row>
        <row r="27">
          <cell r="G27" t="str">
            <v>105406-P.S.R. PAN DE AZUCAR</v>
          </cell>
          <cell r="H27">
            <v>0</v>
          </cell>
          <cell r="I27">
            <v>3</v>
          </cell>
          <cell r="J27">
            <v>4</v>
          </cell>
          <cell r="K27">
            <v>5</v>
          </cell>
          <cell r="L27">
            <v>3</v>
          </cell>
          <cell r="M27">
            <v>4</v>
          </cell>
          <cell r="N27">
            <v>6</v>
          </cell>
          <cell r="O27">
            <v>0</v>
          </cell>
          <cell r="P27">
            <v>2</v>
          </cell>
          <cell r="Q27">
            <v>5</v>
          </cell>
          <cell r="R27">
            <v>0</v>
          </cell>
          <cell r="S27">
            <v>32</v>
          </cell>
        </row>
        <row r="28">
          <cell r="G28" t="str">
            <v>105705-CECOF EL ALBA</v>
          </cell>
          <cell r="I28">
            <v>0</v>
          </cell>
          <cell r="J28">
            <v>3</v>
          </cell>
          <cell r="K28">
            <v>1</v>
          </cell>
          <cell r="L28">
            <v>1</v>
          </cell>
          <cell r="M28">
            <v>1</v>
          </cell>
          <cell r="N28">
            <v>1</v>
          </cell>
          <cell r="O28">
            <v>0</v>
          </cell>
          <cell r="P28">
            <v>0</v>
          </cell>
          <cell r="Q28">
            <v>1</v>
          </cell>
          <cell r="S28">
            <v>8</v>
          </cell>
        </row>
        <row r="29">
          <cell r="G29" t="str">
            <v>04103-ANDACOLLO</v>
          </cell>
          <cell r="H29">
            <v>1</v>
          </cell>
          <cell r="I29">
            <v>0</v>
          </cell>
          <cell r="K29">
            <v>3</v>
          </cell>
          <cell r="L29">
            <v>2</v>
          </cell>
          <cell r="M29">
            <v>2</v>
          </cell>
          <cell r="N29">
            <v>3</v>
          </cell>
          <cell r="O29">
            <v>7</v>
          </cell>
          <cell r="P29">
            <v>5</v>
          </cell>
          <cell r="Q29">
            <v>2</v>
          </cell>
          <cell r="R29">
            <v>0</v>
          </cell>
          <cell r="S29">
            <v>25</v>
          </cell>
        </row>
        <row r="30">
          <cell r="G30" t="str">
            <v>105106-HOSPITAL ANDACOLLO</v>
          </cell>
          <cell r="H30">
            <v>1</v>
          </cell>
          <cell r="I30">
            <v>0</v>
          </cell>
          <cell r="K30">
            <v>3</v>
          </cell>
          <cell r="L30">
            <v>2</v>
          </cell>
          <cell r="M30">
            <v>2</v>
          </cell>
          <cell r="N30">
            <v>3</v>
          </cell>
          <cell r="O30">
            <v>7</v>
          </cell>
          <cell r="P30">
            <v>5</v>
          </cell>
          <cell r="Q30">
            <v>2</v>
          </cell>
          <cell r="R30">
            <v>0</v>
          </cell>
          <cell r="S30">
            <v>25</v>
          </cell>
        </row>
        <row r="31">
          <cell r="G31" t="str">
            <v>04104-LA HIGUERA</v>
          </cell>
          <cell r="I31">
            <v>3</v>
          </cell>
          <cell r="J31">
            <v>2</v>
          </cell>
          <cell r="K31">
            <v>1</v>
          </cell>
          <cell r="M31">
            <v>0</v>
          </cell>
          <cell r="P31">
            <v>5</v>
          </cell>
          <cell r="Q31">
            <v>1</v>
          </cell>
          <cell r="S31">
            <v>12</v>
          </cell>
        </row>
        <row r="32">
          <cell r="G32" t="str">
            <v>105314-CES. LA HIGUERA</v>
          </cell>
          <cell r="I32">
            <v>3</v>
          </cell>
          <cell r="J32">
            <v>2</v>
          </cell>
          <cell r="K32">
            <v>1</v>
          </cell>
          <cell r="M32">
            <v>0</v>
          </cell>
          <cell r="P32">
            <v>5</v>
          </cell>
          <cell r="Q32">
            <v>1</v>
          </cell>
          <cell r="S32">
            <v>12</v>
          </cell>
        </row>
        <row r="33">
          <cell r="G33" t="str">
            <v>04105-PAIHUANO</v>
          </cell>
          <cell r="H33">
            <v>1</v>
          </cell>
          <cell r="I33">
            <v>2</v>
          </cell>
          <cell r="J33">
            <v>7</v>
          </cell>
          <cell r="K33">
            <v>8</v>
          </cell>
          <cell r="L33">
            <v>3</v>
          </cell>
          <cell r="M33">
            <v>1</v>
          </cell>
          <cell r="N33">
            <v>4</v>
          </cell>
          <cell r="O33">
            <v>2</v>
          </cell>
          <cell r="P33">
            <v>2</v>
          </cell>
          <cell r="Q33">
            <v>1</v>
          </cell>
          <cell r="R33">
            <v>0</v>
          </cell>
          <cell r="S33">
            <v>31</v>
          </cell>
        </row>
        <row r="34">
          <cell r="G34" t="str">
            <v>105306-CES. PAIHUANO</v>
          </cell>
          <cell r="H34">
            <v>1</v>
          </cell>
          <cell r="I34">
            <v>2</v>
          </cell>
          <cell r="J34">
            <v>7</v>
          </cell>
          <cell r="K34">
            <v>8</v>
          </cell>
          <cell r="L34">
            <v>3</v>
          </cell>
          <cell r="M34">
            <v>1</v>
          </cell>
          <cell r="N34">
            <v>4</v>
          </cell>
          <cell r="O34">
            <v>2</v>
          </cell>
          <cell r="P34">
            <v>2</v>
          </cell>
          <cell r="Q34">
            <v>1</v>
          </cell>
          <cell r="R34">
            <v>0</v>
          </cell>
          <cell r="S34">
            <v>31</v>
          </cell>
        </row>
        <row r="35">
          <cell r="G35" t="str">
            <v>04106-VICUÑA</v>
          </cell>
          <cell r="H35">
            <v>11</v>
          </cell>
          <cell r="I35">
            <v>13</v>
          </cell>
          <cell r="J35">
            <v>16</v>
          </cell>
          <cell r="K35">
            <v>17</v>
          </cell>
          <cell r="L35">
            <v>25</v>
          </cell>
          <cell r="M35">
            <v>15</v>
          </cell>
          <cell r="N35">
            <v>17</v>
          </cell>
          <cell r="O35">
            <v>20</v>
          </cell>
          <cell r="P35">
            <v>13</v>
          </cell>
          <cell r="Q35">
            <v>3</v>
          </cell>
          <cell r="R35">
            <v>9</v>
          </cell>
          <cell r="S35">
            <v>159</v>
          </cell>
        </row>
        <row r="36">
          <cell r="G36" t="str">
            <v>105107-HOSPITAL VICUÑA</v>
          </cell>
          <cell r="H36">
            <v>11</v>
          </cell>
          <cell r="I36">
            <v>13</v>
          </cell>
          <cell r="J36">
            <v>16</v>
          </cell>
          <cell r="K36">
            <v>17</v>
          </cell>
          <cell r="L36">
            <v>19</v>
          </cell>
          <cell r="M36">
            <v>15</v>
          </cell>
          <cell r="N36">
            <v>15</v>
          </cell>
          <cell r="O36">
            <v>13</v>
          </cell>
          <cell r="P36">
            <v>13</v>
          </cell>
          <cell r="Q36">
            <v>3</v>
          </cell>
          <cell r="R36">
            <v>9</v>
          </cell>
          <cell r="S36">
            <v>144</v>
          </cell>
        </row>
        <row r="37">
          <cell r="G37" t="str">
            <v>105467-P.S.R. DIAGUITAS</v>
          </cell>
          <cell r="L37">
            <v>1</v>
          </cell>
          <cell r="S37">
            <v>1</v>
          </cell>
        </row>
        <row r="38">
          <cell r="G38" t="str">
            <v>105468-P.S.R. EL MOLLE</v>
          </cell>
          <cell r="N38">
            <v>1</v>
          </cell>
          <cell r="O38">
            <v>2</v>
          </cell>
          <cell r="S38">
            <v>3</v>
          </cell>
        </row>
        <row r="39">
          <cell r="G39" t="str">
            <v>105469-P.S.R. EL TAMBO</v>
          </cell>
          <cell r="L39">
            <v>1</v>
          </cell>
          <cell r="S39">
            <v>1</v>
          </cell>
        </row>
        <row r="40">
          <cell r="G40" t="str">
            <v>105471-P.S.R. PERALILLO</v>
          </cell>
          <cell r="N40">
            <v>1</v>
          </cell>
          <cell r="O40">
            <v>2</v>
          </cell>
          <cell r="S40">
            <v>3</v>
          </cell>
        </row>
        <row r="41">
          <cell r="G41" t="str">
            <v>105473-P.S.R. TALCUNA</v>
          </cell>
          <cell r="K41">
            <v>0</v>
          </cell>
          <cell r="L41">
            <v>4</v>
          </cell>
          <cell r="O41">
            <v>1</v>
          </cell>
          <cell r="S41">
            <v>5</v>
          </cell>
        </row>
        <row r="42">
          <cell r="G42" t="str">
            <v>105502-P.S.R. CALINGASTA</v>
          </cell>
          <cell r="O42">
            <v>2</v>
          </cell>
          <cell r="S42">
            <v>2</v>
          </cell>
        </row>
        <row r="43">
          <cell r="G43" t="str">
            <v>04201-ILLAPEL</v>
          </cell>
          <cell r="H43">
            <v>8</v>
          </cell>
          <cell r="I43">
            <v>17</v>
          </cell>
          <cell r="J43">
            <v>2</v>
          </cell>
          <cell r="K43">
            <v>13</v>
          </cell>
          <cell r="L43">
            <v>13</v>
          </cell>
          <cell r="M43">
            <v>17</v>
          </cell>
          <cell r="N43">
            <v>14</v>
          </cell>
          <cell r="O43">
            <v>16</v>
          </cell>
          <cell r="P43">
            <v>22</v>
          </cell>
          <cell r="Q43">
            <v>39</v>
          </cell>
          <cell r="R43">
            <v>24</v>
          </cell>
          <cell r="S43">
            <v>185</v>
          </cell>
        </row>
        <row r="44">
          <cell r="G44" t="str">
            <v>105103-HOSPITAL ILLAPEL</v>
          </cell>
          <cell r="H44">
            <v>8</v>
          </cell>
          <cell r="I44">
            <v>13</v>
          </cell>
          <cell r="J44">
            <v>0</v>
          </cell>
          <cell r="K44">
            <v>11</v>
          </cell>
          <cell r="L44">
            <v>13</v>
          </cell>
          <cell r="M44">
            <v>17</v>
          </cell>
          <cell r="N44">
            <v>13</v>
          </cell>
          <cell r="O44">
            <v>15</v>
          </cell>
          <cell r="P44">
            <v>21</v>
          </cell>
          <cell r="Q44">
            <v>30</v>
          </cell>
          <cell r="R44">
            <v>22</v>
          </cell>
          <cell r="S44">
            <v>163</v>
          </cell>
        </row>
        <row r="45">
          <cell r="G45" t="str">
            <v>105326-CESFAM SAN RAFAEL</v>
          </cell>
          <cell r="I45">
            <v>4</v>
          </cell>
          <cell r="J45">
            <v>2</v>
          </cell>
          <cell r="K45">
            <v>0</v>
          </cell>
          <cell r="L45">
            <v>0</v>
          </cell>
          <cell r="N45">
            <v>1</v>
          </cell>
          <cell r="O45">
            <v>1</v>
          </cell>
          <cell r="P45">
            <v>1</v>
          </cell>
          <cell r="Q45">
            <v>5</v>
          </cell>
          <cell r="R45">
            <v>2</v>
          </cell>
          <cell r="S45">
            <v>16</v>
          </cell>
        </row>
        <row r="46">
          <cell r="G46" t="str">
            <v>105445-P.S.R. LIMAHUIDA</v>
          </cell>
          <cell r="Q46">
            <v>0</v>
          </cell>
          <cell r="S46">
            <v>0</v>
          </cell>
        </row>
        <row r="47">
          <cell r="G47" t="str">
            <v>105485-P.S.R. PLAN DE HORNOS</v>
          </cell>
          <cell r="K47">
            <v>2</v>
          </cell>
          <cell r="Q47">
            <v>4</v>
          </cell>
          <cell r="S47">
            <v>6</v>
          </cell>
        </row>
        <row r="48">
          <cell r="G48" t="str">
            <v>105486-P.S.R. TUNGA SUR</v>
          </cell>
          <cell r="I48">
            <v>0</v>
          </cell>
          <cell r="S48">
            <v>0</v>
          </cell>
        </row>
        <row r="49">
          <cell r="G49" t="str">
            <v>04202-CANELA</v>
          </cell>
          <cell r="I49">
            <v>1</v>
          </cell>
          <cell r="J49">
            <v>1</v>
          </cell>
          <cell r="L49">
            <v>5</v>
          </cell>
          <cell r="M49">
            <v>8</v>
          </cell>
          <cell r="N49">
            <v>6</v>
          </cell>
          <cell r="O49">
            <v>2</v>
          </cell>
          <cell r="P49">
            <v>4</v>
          </cell>
          <cell r="Q49">
            <v>6</v>
          </cell>
          <cell r="R49">
            <v>6</v>
          </cell>
          <cell r="S49">
            <v>39</v>
          </cell>
        </row>
        <row r="50">
          <cell r="G50" t="str">
            <v>105309-CES. RURAL CANELA</v>
          </cell>
          <cell r="I50">
            <v>1</v>
          </cell>
          <cell r="J50">
            <v>1</v>
          </cell>
          <cell r="L50">
            <v>5</v>
          </cell>
          <cell r="M50">
            <v>8</v>
          </cell>
          <cell r="N50">
            <v>6</v>
          </cell>
          <cell r="O50">
            <v>2</v>
          </cell>
          <cell r="P50">
            <v>4</v>
          </cell>
          <cell r="Q50">
            <v>6</v>
          </cell>
          <cell r="R50">
            <v>6</v>
          </cell>
          <cell r="S50">
            <v>39</v>
          </cell>
        </row>
        <row r="51">
          <cell r="G51" t="str">
            <v>04203-LOS VILOS</v>
          </cell>
          <cell r="H51">
            <v>7</v>
          </cell>
          <cell r="I51">
            <v>5</v>
          </cell>
          <cell r="J51">
            <v>28</v>
          </cell>
          <cell r="K51">
            <v>7</v>
          </cell>
          <cell r="L51">
            <v>7</v>
          </cell>
          <cell r="M51">
            <v>7</v>
          </cell>
          <cell r="N51">
            <v>12</v>
          </cell>
          <cell r="O51">
            <v>13</v>
          </cell>
          <cell r="P51">
            <v>10</v>
          </cell>
          <cell r="Q51">
            <v>13</v>
          </cell>
          <cell r="R51">
            <v>6</v>
          </cell>
          <cell r="S51">
            <v>115</v>
          </cell>
        </row>
        <row r="52">
          <cell r="G52" t="str">
            <v>105108-HOSPITAL LOS VILOS</v>
          </cell>
          <cell r="H52">
            <v>7</v>
          </cell>
          <cell r="I52">
            <v>5</v>
          </cell>
          <cell r="J52">
            <v>20</v>
          </cell>
          <cell r="K52">
            <v>7</v>
          </cell>
          <cell r="L52">
            <v>7</v>
          </cell>
          <cell r="M52">
            <v>7</v>
          </cell>
          <cell r="N52">
            <v>11</v>
          </cell>
          <cell r="O52">
            <v>11</v>
          </cell>
          <cell r="P52">
            <v>10</v>
          </cell>
          <cell r="Q52">
            <v>13</v>
          </cell>
          <cell r="R52">
            <v>5</v>
          </cell>
          <cell r="S52">
            <v>103</v>
          </cell>
        </row>
        <row r="53">
          <cell r="G53" t="str">
            <v>105478-P.S.R. CAIMANES                   </v>
          </cell>
          <cell r="J53">
            <v>4</v>
          </cell>
          <cell r="L53">
            <v>0</v>
          </cell>
          <cell r="N53">
            <v>1</v>
          </cell>
          <cell r="R53">
            <v>1</v>
          </cell>
          <cell r="S53">
            <v>6</v>
          </cell>
        </row>
        <row r="54">
          <cell r="G54" t="str">
            <v>105480-P.S.R. QUILIMARI</v>
          </cell>
          <cell r="J54">
            <v>4</v>
          </cell>
          <cell r="S54">
            <v>4</v>
          </cell>
        </row>
        <row r="55">
          <cell r="G55" t="str">
            <v>105481-P.S.R. TILAMA</v>
          </cell>
          <cell r="O55">
            <v>1</v>
          </cell>
          <cell r="S55">
            <v>1</v>
          </cell>
        </row>
        <row r="56">
          <cell r="G56" t="str">
            <v>105511-P.S.R. LOS CONDORES</v>
          </cell>
          <cell r="O56">
            <v>1</v>
          </cell>
          <cell r="S56">
            <v>1</v>
          </cell>
        </row>
        <row r="57">
          <cell r="G57" t="str">
            <v>04204-SALAMANCA</v>
          </cell>
          <cell r="H57">
            <v>7</v>
          </cell>
          <cell r="I57">
            <v>4</v>
          </cell>
          <cell r="J57">
            <v>4</v>
          </cell>
          <cell r="K57">
            <v>4</v>
          </cell>
          <cell r="L57">
            <v>5</v>
          </cell>
          <cell r="M57">
            <v>7</v>
          </cell>
          <cell r="N57">
            <v>15</v>
          </cell>
          <cell r="O57">
            <v>13</v>
          </cell>
          <cell r="P57">
            <v>8</v>
          </cell>
          <cell r="Q57">
            <v>6</v>
          </cell>
          <cell r="R57">
            <v>4</v>
          </cell>
          <cell r="S57">
            <v>77</v>
          </cell>
        </row>
        <row r="58">
          <cell r="G58" t="str">
            <v>105104-HOSPITAL SALAMANCA</v>
          </cell>
          <cell r="H58">
            <v>7</v>
          </cell>
          <cell r="I58">
            <v>3</v>
          </cell>
          <cell r="J58">
            <v>4</v>
          </cell>
          <cell r="K58">
            <v>4</v>
          </cell>
          <cell r="L58">
            <v>5</v>
          </cell>
          <cell r="M58">
            <v>7</v>
          </cell>
          <cell r="N58">
            <v>11</v>
          </cell>
          <cell r="O58">
            <v>12</v>
          </cell>
          <cell r="P58">
            <v>8</v>
          </cell>
          <cell r="Q58">
            <v>6</v>
          </cell>
          <cell r="R58">
            <v>4</v>
          </cell>
          <cell r="S58">
            <v>71</v>
          </cell>
        </row>
        <row r="59">
          <cell r="G59" t="str">
            <v>105452-P.S.R. CUNCUMEN                 </v>
          </cell>
          <cell r="I59">
            <v>1</v>
          </cell>
          <cell r="N59">
            <v>1</v>
          </cell>
          <cell r="O59">
            <v>1</v>
          </cell>
          <cell r="S59">
            <v>3</v>
          </cell>
        </row>
        <row r="60">
          <cell r="G60" t="str">
            <v>105454-P.S.R. CUNLAGUA</v>
          </cell>
          <cell r="J60">
            <v>0</v>
          </cell>
          <cell r="S60">
            <v>0</v>
          </cell>
        </row>
        <row r="61">
          <cell r="G61" t="str">
            <v>105492-P.S.R. CAMISA</v>
          </cell>
          <cell r="N61">
            <v>3</v>
          </cell>
          <cell r="S61">
            <v>3</v>
          </cell>
        </row>
        <row r="62">
          <cell r="G62" t="str">
            <v>105501-P.S.R. ARBOLEDA GRANDE</v>
          </cell>
          <cell r="M62">
            <v>0</v>
          </cell>
          <cell r="S62">
            <v>0</v>
          </cell>
        </row>
        <row r="63">
          <cell r="G63" t="str">
            <v>04301-OVALLE</v>
          </cell>
          <cell r="H63">
            <v>57</v>
          </cell>
          <cell r="I63">
            <v>76</v>
          </cell>
          <cell r="J63">
            <v>56</v>
          </cell>
          <cell r="K63">
            <v>71</v>
          </cell>
          <cell r="L63">
            <v>74</v>
          </cell>
          <cell r="M63">
            <v>53</v>
          </cell>
          <cell r="N63">
            <v>62</v>
          </cell>
          <cell r="O63">
            <v>77</v>
          </cell>
          <cell r="P63">
            <v>70</v>
          </cell>
          <cell r="Q63">
            <v>62</v>
          </cell>
          <cell r="R63">
            <v>55</v>
          </cell>
          <cell r="S63">
            <v>713</v>
          </cell>
        </row>
        <row r="64">
          <cell r="G64" t="str">
            <v>105100-HOSPITAL OVALLE</v>
          </cell>
          <cell r="H64">
            <v>40</v>
          </cell>
          <cell r="I64">
            <v>61</v>
          </cell>
          <cell r="J64">
            <v>37</v>
          </cell>
          <cell r="K64">
            <v>48</v>
          </cell>
          <cell r="L64">
            <v>50</v>
          </cell>
          <cell r="M64">
            <v>42</v>
          </cell>
          <cell r="N64">
            <v>40</v>
          </cell>
          <cell r="O64">
            <v>46</v>
          </cell>
          <cell r="P64">
            <v>53</v>
          </cell>
          <cell r="Q64">
            <v>50</v>
          </cell>
          <cell r="R64">
            <v>31</v>
          </cell>
          <cell r="S64">
            <v>498</v>
          </cell>
        </row>
        <row r="65">
          <cell r="G65" t="str">
            <v>105315-CES. RURAL C. DE TAMAYA</v>
          </cell>
          <cell r="H65">
            <v>3</v>
          </cell>
          <cell r="J65">
            <v>2</v>
          </cell>
          <cell r="K65">
            <v>1</v>
          </cell>
          <cell r="P65">
            <v>1</v>
          </cell>
          <cell r="Q65">
            <v>1</v>
          </cell>
          <cell r="R65">
            <v>1</v>
          </cell>
          <cell r="S65">
            <v>9</v>
          </cell>
        </row>
        <row r="66">
          <cell r="G66" t="str">
            <v>105317-CES. JORGE JORDAN D.</v>
          </cell>
          <cell r="H66">
            <v>3</v>
          </cell>
          <cell r="I66">
            <v>4</v>
          </cell>
          <cell r="J66">
            <v>3</v>
          </cell>
          <cell r="K66">
            <v>7</v>
          </cell>
          <cell r="L66">
            <v>7</v>
          </cell>
          <cell r="N66">
            <v>12</v>
          </cell>
          <cell r="O66">
            <v>18</v>
          </cell>
          <cell r="P66">
            <v>5</v>
          </cell>
          <cell r="R66">
            <v>15</v>
          </cell>
          <cell r="S66">
            <v>74</v>
          </cell>
        </row>
        <row r="67">
          <cell r="G67" t="str">
            <v>105322-CES. MARCOS MACUADA</v>
          </cell>
          <cell r="H67">
            <v>9</v>
          </cell>
          <cell r="I67">
            <v>8</v>
          </cell>
          <cell r="J67">
            <v>10</v>
          </cell>
          <cell r="K67">
            <v>8</v>
          </cell>
          <cell r="L67">
            <v>6</v>
          </cell>
          <cell r="M67">
            <v>10</v>
          </cell>
          <cell r="N67">
            <v>8</v>
          </cell>
          <cell r="O67">
            <v>9</v>
          </cell>
          <cell r="P67">
            <v>9</v>
          </cell>
          <cell r="Q67">
            <v>9</v>
          </cell>
          <cell r="R67">
            <v>6</v>
          </cell>
          <cell r="S67">
            <v>92</v>
          </cell>
        </row>
        <row r="68">
          <cell r="G68" t="str">
            <v>105324-CES. SOTAQUI</v>
          </cell>
          <cell r="H68">
            <v>2</v>
          </cell>
          <cell r="I68">
            <v>1</v>
          </cell>
          <cell r="J68">
            <v>2</v>
          </cell>
          <cell r="K68">
            <v>4</v>
          </cell>
          <cell r="L68">
            <v>9</v>
          </cell>
          <cell r="O68">
            <v>2</v>
          </cell>
          <cell r="P68">
            <v>1</v>
          </cell>
          <cell r="Q68">
            <v>2</v>
          </cell>
          <cell r="R68">
            <v>0</v>
          </cell>
          <cell r="S68">
            <v>23</v>
          </cell>
        </row>
        <row r="69">
          <cell r="G69" t="str">
            <v>105420-P.S.R. LIMARI</v>
          </cell>
          <cell r="K69">
            <v>1</v>
          </cell>
          <cell r="S69">
            <v>1</v>
          </cell>
        </row>
        <row r="70">
          <cell r="G70" t="str">
            <v>105422-P.S.R. HORNILLOS</v>
          </cell>
          <cell r="O70">
            <v>1</v>
          </cell>
          <cell r="S70">
            <v>1</v>
          </cell>
        </row>
        <row r="71">
          <cell r="G71" t="str">
            <v>105510-P.S.R. RECOLETA</v>
          </cell>
          <cell r="L71">
            <v>1</v>
          </cell>
          <cell r="S71">
            <v>1</v>
          </cell>
        </row>
        <row r="72">
          <cell r="G72" t="str">
            <v>105722-CECOF SAN JOSE DE LA DEHESA</v>
          </cell>
          <cell r="I72">
            <v>2</v>
          </cell>
          <cell r="J72">
            <v>1</v>
          </cell>
          <cell r="L72">
            <v>1</v>
          </cell>
          <cell r="M72">
            <v>1</v>
          </cell>
          <cell r="N72">
            <v>2</v>
          </cell>
          <cell r="O72">
            <v>1</v>
          </cell>
          <cell r="P72">
            <v>1</v>
          </cell>
          <cell r="S72">
            <v>9</v>
          </cell>
        </row>
        <row r="73">
          <cell r="G73" t="str">
            <v>105723-CECOF LIMARI</v>
          </cell>
          <cell r="J73">
            <v>1</v>
          </cell>
          <cell r="K73">
            <v>2</v>
          </cell>
          <cell r="R73">
            <v>2</v>
          </cell>
          <cell r="S73">
            <v>5</v>
          </cell>
        </row>
        <row r="74">
          <cell r="G74" t="str">
            <v>04302-COMBARBALÁ</v>
          </cell>
          <cell r="H74">
            <v>4</v>
          </cell>
          <cell r="I74">
            <v>5</v>
          </cell>
          <cell r="J74">
            <v>9</v>
          </cell>
          <cell r="K74">
            <v>6</v>
          </cell>
          <cell r="L74">
            <v>2</v>
          </cell>
          <cell r="M74">
            <v>8</v>
          </cell>
          <cell r="N74">
            <v>8</v>
          </cell>
          <cell r="O74">
            <v>2</v>
          </cell>
          <cell r="P74">
            <v>8</v>
          </cell>
          <cell r="Q74">
            <v>7</v>
          </cell>
          <cell r="R74">
            <v>4</v>
          </cell>
          <cell r="S74">
            <v>63</v>
          </cell>
        </row>
        <row r="75">
          <cell r="G75" t="str">
            <v>105105-HOSPITAL COMBARBALA</v>
          </cell>
          <cell r="H75">
            <v>4</v>
          </cell>
          <cell r="I75">
            <v>3</v>
          </cell>
          <cell r="J75">
            <v>5</v>
          </cell>
          <cell r="K75">
            <v>3</v>
          </cell>
          <cell r="L75">
            <v>2</v>
          </cell>
          <cell r="M75">
            <v>5</v>
          </cell>
          <cell r="N75">
            <v>7</v>
          </cell>
          <cell r="P75">
            <v>4</v>
          </cell>
          <cell r="Q75">
            <v>7</v>
          </cell>
          <cell r="R75">
            <v>4</v>
          </cell>
          <cell r="S75">
            <v>44</v>
          </cell>
        </row>
        <row r="76">
          <cell r="G76" t="str">
            <v>105434-P.S.R. SAN MARCOS</v>
          </cell>
          <cell r="J76">
            <v>2</v>
          </cell>
          <cell r="K76">
            <v>2</v>
          </cell>
          <cell r="S76">
            <v>4</v>
          </cell>
        </row>
        <row r="77">
          <cell r="G77" t="str">
            <v>105441-P.S.R. MANQUEHUA</v>
          </cell>
          <cell r="M77">
            <v>1</v>
          </cell>
          <cell r="S77">
            <v>1</v>
          </cell>
        </row>
        <row r="78">
          <cell r="G78" t="str">
            <v>105459-P.S.R. BARRANCAS                </v>
          </cell>
          <cell r="I78">
            <v>2</v>
          </cell>
          <cell r="J78">
            <v>1</v>
          </cell>
          <cell r="K78">
            <v>1</v>
          </cell>
          <cell r="S78">
            <v>4</v>
          </cell>
        </row>
        <row r="79">
          <cell r="G79" t="str">
            <v>105460-P.S.R. COGOTI 18</v>
          </cell>
          <cell r="M79">
            <v>1</v>
          </cell>
          <cell r="O79">
            <v>1</v>
          </cell>
          <cell r="P79">
            <v>2</v>
          </cell>
          <cell r="S79">
            <v>4</v>
          </cell>
        </row>
        <row r="80">
          <cell r="G80" t="str">
            <v>105462-P.S.R. EL SAUCE</v>
          </cell>
          <cell r="J80">
            <v>1</v>
          </cell>
          <cell r="M80">
            <v>1</v>
          </cell>
          <cell r="S80">
            <v>2</v>
          </cell>
        </row>
        <row r="81">
          <cell r="G81" t="str">
            <v>105463-P.S.R. QUILITAPIA</v>
          </cell>
          <cell r="O81">
            <v>1</v>
          </cell>
          <cell r="P81">
            <v>2</v>
          </cell>
          <cell r="S81">
            <v>3</v>
          </cell>
        </row>
        <row r="82">
          <cell r="G82" t="str">
            <v>105465-P.S.R. RAMADILLA</v>
          </cell>
          <cell r="N82">
            <v>1</v>
          </cell>
          <cell r="S82">
            <v>1</v>
          </cell>
        </row>
        <row r="83">
          <cell r="G83" t="str">
            <v>04304-MONTE PATRIA</v>
          </cell>
          <cell r="H83">
            <v>2</v>
          </cell>
          <cell r="I83">
            <v>2</v>
          </cell>
          <cell r="J83">
            <v>10</v>
          </cell>
          <cell r="K83">
            <v>7</v>
          </cell>
          <cell r="L83">
            <v>4</v>
          </cell>
          <cell r="M83">
            <v>4</v>
          </cell>
          <cell r="N83">
            <v>6</v>
          </cell>
          <cell r="O83">
            <v>7</v>
          </cell>
          <cell r="P83">
            <v>7</v>
          </cell>
          <cell r="Q83">
            <v>3</v>
          </cell>
          <cell r="R83">
            <v>4</v>
          </cell>
          <cell r="S83">
            <v>56</v>
          </cell>
        </row>
        <row r="84">
          <cell r="G84" t="str">
            <v>105307-CES. RURAL MONTE PATRIA</v>
          </cell>
          <cell r="H84">
            <v>2</v>
          </cell>
          <cell r="I84">
            <v>2</v>
          </cell>
          <cell r="J84">
            <v>3</v>
          </cell>
          <cell r="K84">
            <v>4</v>
          </cell>
          <cell r="L84">
            <v>1</v>
          </cell>
          <cell r="M84">
            <v>3</v>
          </cell>
          <cell r="N84">
            <v>3</v>
          </cell>
          <cell r="O84">
            <v>2</v>
          </cell>
          <cell r="P84">
            <v>7</v>
          </cell>
          <cell r="Q84">
            <v>1</v>
          </cell>
          <cell r="R84">
            <v>3</v>
          </cell>
          <cell r="S84">
            <v>31</v>
          </cell>
        </row>
        <row r="85">
          <cell r="G85" t="str">
            <v>105311-CES. RURAL CHAÑARAL ALTO</v>
          </cell>
          <cell r="L85">
            <v>2</v>
          </cell>
          <cell r="N85">
            <v>1</v>
          </cell>
          <cell r="S85">
            <v>3</v>
          </cell>
        </row>
        <row r="86">
          <cell r="G86" t="str">
            <v>105312-CES. RURAL CAREN</v>
          </cell>
          <cell r="H86">
            <v>0</v>
          </cell>
          <cell r="I86">
            <v>0</v>
          </cell>
          <cell r="J86">
            <v>4</v>
          </cell>
          <cell r="K86">
            <v>2</v>
          </cell>
          <cell r="L86">
            <v>0</v>
          </cell>
          <cell r="M86">
            <v>0</v>
          </cell>
          <cell r="O86">
            <v>1</v>
          </cell>
          <cell r="Q86">
            <v>2</v>
          </cell>
          <cell r="S86">
            <v>9</v>
          </cell>
        </row>
        <row r="87">
          <cell r="G87" t="str">
            <v>105318-CES. RURAL EL PALQUI</v>
          </cell>
          <cell r="J87">
            <v>3</v>
          </cell>
          <cell r="K87">
            <v>1</v>
          </cell>
          <cell r="L87">
            <v>1</v>
          </cell>
          <cell r="M87">
            <v>1</v>
          </cell>
          <cell r="N87">
            <v>2</v>
          </cell>
          <cell r="O87">
            <v>4</v>
          </cell>
          <cell r="R87">
            <v>1</v>
          </cell>
          <cell r="S87">
            <v>13</v>
          </cell>
        </row>
        <row r="88">
          <cell r="G88" t="str">
            <v>04304-PUNITAQUI</v>
          </cell>
          <cell r="H88">
            <v>1</v>
          </cell>
          <cell r="I88">
            <v>2</v>
          </cell>
          <cell r="J88">
            <v>4</v>
          </cell>
          <cell r="K88">
            <v>4</v>
          </cell>
          <cell r="L88">
            <v>3</v>
          </cell>
          <cell r="M88">
            <v>2</v>
          </cell>
          <cell r="N88">
            <v>2</v>
          </cell>
          <cell r="O88">
            <v>6</v>
          </cell>
          <cell r="P88">
            <v>0</v>
          </cell>
          <cell r="Q88">
            <v>6</v>
          </cell>
          <cell r="R88">
            <v>4</v>
          </cell>
          <cell r="S88">
            <v>34</v>
          </cell>
        </row>
        <row r="89">
          <cell r="G89" t="str">
            <v>105308-CES. RURAL PUNITAQUI</v>
          </cell>
          <cell r="H89">
            <v>1</v>
          </cell>
          <cell r="I89">
            <v>2</v>
          </cell>
          <cell r="J89">
            <v>4</v>
          </cell>
          <cell r="K89">
            <v>4</v>
          </cell>
          <cell r="L89">
            <v>3</v>
          </cell>
          <cell r="M89">
            <v>2</v>
          </cell>
          <cell r="N89">
            <v>2</v>
          </cell>
          <cell r="O89">
            <v>6</v>
          </cell>
          <cell r="P89">
            <v>0</v>
          </cell>
          <cell r="Q89">
            <v>6</v>
          </cell>
          <cell r="R89">
            <v>4</v>
          </cell>
          <cell r="S89">
            <v>34</v>
          </cell>
        </row>
        <row r="90">
          <cell r="G90" t="str">
            <v>04305-RIO HURTADO</v>
          </cell>
          <cell r="H90">
            <v>5</v>
          </cell>
          <cell r="I90">
            <v>7</v>
          </cell>
          <cell r="J90">
            <v>3</v>
          </cell>
          <cell r="O90">
            <v>3</v>
          </cell>
          <cell r="P90">
            <v>7</v>
          </cell>
          <cell r="Q90">
            <v>2</v>
          </cell>
          <cell r="S90">
            <v>27</v>
          </cell>
        </row>
        <row r="91">
          <cell r="G91" t="str">
            <v>105310-CES. RURAL PICHASCA</v>
          </cell>
          <cell r="I91">
            <v>1</v>
          </cell>
          <cell r="J91">
            <v>1</v>
          </cell>
          <cell r="O91">
            <v>3</v>
          </cell>
          <cell r="P91">
            <v>7</v>
          </cell>
          <cell r="S91">
            <v>12</v>
          </cell>
        </row>
        <row r="92">
          <cell r="G92" t="str">
            <v>105409-P.S.R. EL CHAÑAR</v>
          </cell>
          <cell r="Q92">
            <v>2</v>
          </cell>
          <cell r="S92">
            <v>2</v>
          </cell>
        </row>
        <row r="93">
          <cell r="G93" t="str">
            <v>105413-P.S.R. SAMO ALTO</v>
          </cell>
          <cell r="H93">
            <v>2</v>
          </cell>
          <cell r="I93">
            <v>3</v>
          </cell>
          <cell r="J93">
            <v>2</v>
          </cell>
          <cell r="S93">
            <v>7</v>
          </cell>
        </row>
        <row r="94">
          <cell r="G94" t="str">
            <v>105503-P.S.R. TABAQUEROS</v>
          </cell>
          <cell r="H94">
            <v>3</v>
          </cell>
          <cell r="I94">
            <v>3</v>
          </cell>
          <cell r="S94">
            <v>6</v>
          </cell>
        </row>
        <row r="95">
          <cell r="G95" t="str">
            <v>Total general</v>
          </cell>
          <cell r="H95">
            <v>412</v>
          </cell>
          <cell r="I95">
            <v>429</v>
          </cell>
          <cell r="J95">
            <v>426</v>
          </cell>
          <cell r="K95">
            <v>444</v>
          </cell>
          <cell r="L95">
            <v>391</v>
          </cell>
          <cell r="M95">
            <v>397</v>
          </cell>
          <cell r="N95">
            <v>437</v>
          </cell>
          <cell r="O95">
            <v>519</v>
          </cell>
          <cell r="P95">
            <v>483</v>
          </cell>
          <cell r="Q95">
            <v>322</v>
          </cell>
          <cell r="R95">
            <v>467</v>
          </cell>
          <cell r="S95">
            <v>4727</v>
          </cell>
        </row>
      </sheetData>
      <sheetData sheetId="13">
        <row r="2">
          <cell r="G2" t="str">
            <v>Suma de Total</v>
          </cell>
          <cell r="H2" t="str">
            <v>Etiquetas de columna</v>
          </cell>
          <cell r="AB2" t="str">
            <v>Suma de Total</v>
          </cell>
          <cell r="AC2" t="str">
            <v>Etiquetas de columna</v>
          </cell>
        </row>
        <row r="3">
          <cell r="G3" t="str">
            <v>Etiquetas de fila</v>
          </cell>
          <cell r="H3">
            <v>1</v>
          </cell>
          <cell r="I3">
            <v>2</v>
          </cell>
          <cell r="J3">
            <v>3</v>
          </cell>
          <cell r="K3">
            <v>4</v>
          </cell>
          <cell r="L3">
            <v>5</v>
          </cell>
          <cell r="M3">
            <v>6</v>
          </cell>
          <cell r="N3">
            <v>7</v>
          </cell>
          <cell r="O3">
            <v>8</v>
          </cell>
          <cell r="P3">
            <v>9</v>
          </cell>
          <cell r="Q3">
            <v>10</v>
          </cell>
          <cell r="R3">
            <v>11</v>
          </cell>
          <cell r="S3" t="str">
            <v>Total general</v>
          </cell>
          <cell r="AB3" t="str">
            <v>Etiquetas de fila</v>
          </cell>
          <cell r="AC3">
            <v>1</v>
          </cell>
          <cell r="AD3">
            <v>2</v>
          </cell>
          <cell r="AE3">
            <v>3</v>
          </cell>
          <cell r="AF3">
            <v>4</v>
          </cell>
          <cell r="AG3">
            <v>5</v>
          </cell>
          <cell r="AH3">
            <v>6</v>
          </cell>
          <cell r="AI3">
            <v>7</v>
          </cell>
          <cell r="AJ3">
            <v>8</v>
          </cell>
          <cell r="AK3">
            <v>9</v>
          </cell>
          <cell r="AL3">
            <v>10</v>
          </cell>
          <cell r="AM3">
            <v>11</v>
          </cell>
          <cell r="AN3" t="str">
            <v>Total general</v>
          </cell>
        </row>
        <row r="4">
          <cell r="G4" t="str">
            <v>04101-LA SERENA</v>
          </cell>
          <cell r="H4">
            <v>51</v>
          </cell>
          <cell r="I4">
            <v>62</v>
          </cell>
          <cell r="J4">
            <v>127</v>
          </cell>
          <cell r="K4">
            <v>85</v>
          </cell>
          <cell r="L4">
            <v>67</v>
          </cell>
          <cell r="M4">
            <v>84</v>
          </cell>
          <cell r="N4">
            <v>66</v>
          </cell>
          <cell r="O4">
            <v>92</v>
          </cell>
          <cell r="P4">
            <v>79</v>
          </cell>
          <cell r="Q4">
            <v>57</v>
          </cell>
          <cell r="R4">
            <v>26</v>
          </cell>
          <cell r="S4">
            <v>796</v>
          </cell>
          <cell r="AB4" t="str">
            <v>04101-LA SERENA</v>
          </cell>
          <cell r="AC4">
            <v>17</v>
          </cell>
          <cell r="AD4">
            <v>45</v>
          </cell>
          <cell r="AE4">
            <v>34</v>
          </cell>
          <cell r="AF4">
            <v>36</v>
          </cell>
          <cell r="AG4">
            <v>23</v>
          </cell>
          <cell r="AH4">
            <v>162</v>
          </cell>
          <cell r="AI4">
            <v>30</v>
          </cell>
          <cell r="AJ4">
            <v>32</v>
          </cell>
          <cell r="AK4">
            <v>24</v>
          </cell>
          <cell r="AL4">
            <v>26</v>
          </cell>
          <cell r="AM4">
            <v>11</v>
          </cell>
          <cell r="AN4">
            <v>440</v>
          </cell>
        </row>
        <row r="5">
          <cell r="G5" t="str">
            <v>105300-CES. CARDENAL CARO</v>
          </cell>
          <cell r="I5">
            <v>2</v>
          </cell>
          <cell r="J5">
            <v>6</v>
          </cell>
          <cell r="K5">
            <v>23</v>
          </cell>
          <cell r="L5">
            <v>8</v>
          </cell>
          <cell r="M5">
            <v>5</v>
          </cell>
          <cell r="N5">
            <v>8</v>
          </cell>
          <cell r="O5">
            <v>5</v>
          </cell>
          <cell r="P5">
            <v>26</v>
          </cell>
          <cell r="S5">
            <v>83</v>
          </cell>
          <cell r="AB5" t="str">
            <v>105300-CES. CARDENAL CARO</v>
          </cell>
          <cell r="AC5">
            <v>2</v>
          </cell>
          <cell r="AD5">
            <v>4</v>
          </cell>
          <cell r="AE5">
            <v>6</v>
          </cell>
          <cell r="AF5">
            <v>13</v>
          </cell>
          <cell r="AG5">
            <v>3</v>
          </cell>
          <cell r="AH5">
            <v>4</v>
          </cell>
          <cell r="AI5">
            <v>5</v>
          </cell>
          <cell r="AJ5">
            <v>10</v>
          </cell>
          <cell r="AK5">
            <v>7</v>
          </cell>
          <cell r="AL5">
            <v>2</v>
          </cell>
          <cell r="AM5">
            <v>2</v>
          </cell>
          <cell r="AN5">
            <v>58</v>
          </cell>
        </row>
        <row r="6">
          <cell r="G6" t="str">
            <v>105301-CES. LAS COMPAÑIAS</v>
          </cell>
          <cell r="H6">
            <v>15</v>
          </cell>
          <cell r="I6">
            <v>17</v>
          </cell>
          <cell r="J6">
            <v>18</v>
          </cell>
          <cell r="K6">
            <v>16</v>
          </cell>
          <cell r="L6">
            <v>21</v>
          </cell>
          <cell r="M6">
            <v>16</v>
          </cell>
          <cell r="N6">
            <v>16</v>
          </cell>
          <cell r="O6">
            <v>11</v>
          </cell>
          <cell r="P6">
            <v>14</v>
          </cell>
          <cell r="Q6">
            <v>14</v>
          </cell>
          <cell r="R6">
            <v>9</v>
          </cell>
          <cell r="S6">
            <v>167</v>
          </cell>
          <cell r="AB6" t="str">
            <v>105301-CES. LAS COMPAÑIAS</v>
          </cell>
          <cell r="AC6">
            <v>9</v>
          </cell>
          <cell r="AD6">
            <v>17</v>
          </cell>
          <cell r="AE6">
            <v>19</v>
          </cell>
          <cell r="AF6">
            <v>7</v>
          </cell>
          <cell r="AG6">
            <v>12</v>
          </cell>
          <cell r="AH6">
            <v>23</v>
          </cell>
          <cell r="AI6">
            <v>15</v>
          </cell>
          <cell r="AJ6">
            <v>8</v>
          </cell>
          <cell r="AK6">
            <v>8</v>
          </cell>
          <cell r="AL6">
            <v>14</v>
          </cell>
          <cell r="AM6">
            <v>5</v>
          </cell>
          <cell r="AN6">
            <v>137</v>
          </cell>
        </row>
        <row r="7">
          <cell r="G7" t="str">
            <v>105302-CES. PEDRO AGUIRRE C.</v>
          </cell>
          <cell r="H7">
            <v>9</v>
          </cell>
          <cell r="I7">
            <v>17</v>
          </cell>
          <cell r="J7">
            <v>18</v>
          </cell>
          <cell r="K7">
            <v>15</v>
          </cell>
          <cell r="L7">
            <v>18</v>
          </cell>
          <cell r="M7">
            <v>5</v>
          </cell>
          <cell r="N7">
            <v>12</v>
          </cell>
          <cell r="O7">
            <v>9</v>
          </cell>
          <cell r="P7">
            <v>16</v>
          </cell>
          <cell r="Q7">
            <v>11</v>
          </cell>
          <cell r="R7">
            <v>3</v>
          </cell>
          <cell r="S7">
            <v>133</v>
          </cell>
          <cell r="AB7" t="str">
            <v>105302-CES. PEDRO AGUIRRE C.</v>
          </cell>
          <cell r="AC7">
            <v>4</v>
          </cell>
          <cell r="AD7">
            <v>1</v>
          </cell>
          <cell r="AE7">
            <v>3</v>
          </cell>
          <cell r="AF7">
            <v>12</v>
          </cell>
          <cell r="AG7">
            <v>8</v>
          </cell>
          <cell r="AH7">
            <v>32</v>
          </cell>
          <cell r="AI7">
            <v>7</v>
          </cell>
          <cell r="AJ7">
            <v>3</v>
          </cell>
          <cell r="AK7">
            <v>5</v>
          </cell>
          <cell r="AL7">
            <v>10</v>
          </cell>
          <cell r="AM7">
            <v>4</v>
          </cell>
          <cell r="AN7">
            <v>89</v>
          </cell>
        </row>
        <row r="8">
          <cell r="G8" t="str">
            <v>105313-CES. SCHAFFHAUSER</v>
          </cell>
          <cell r="H8">
            <v>15</v>
          </cell>
          <cell r="I8">
            <v>6</v>
          </cell>
          <cell r="J8">
            <v>15</v>
          </cell>
          <cell r="K8">
            <v>7</v>
          </cell>
          <cell r="L8">
            <v>2</v>
          </cell>
          <cell r="M8">
            <v>6</v>
          </cell>
          <cell r="N8">
            <v>3</v>
          </cell>
          <cell r="O8">
            <v>14</v>
          </cell>
          <cell r="P8">
            <v>2</v>
          </cell>
          <cell r="Q8">
            <v>3</v>
          </cell>
          <cell r="R8">
            <v>1</v>
          </cell>
          <cell r="S8">
            <v>74</v>
          </cell>
          <cell r="AB8" t="str">
            <v>105313-CES. SCHAFFHAUSER</v>
          </cell>
          <cell r="AH8">
            <v>16</v>
          </cell>
          <cell r="AN8">
            <v>16</v>
          </cell>
        </row>
        <row r="9">
          <cell r="G9" t="str">
            <v>105319-CES. CARDENAL R.S.H.</v>
          </cell>
          <cell r="H9">
            <v>10</v>
          </cell>
          <cell r="I9">
            <v>7</v>
          </cell>
          <cell r="J9">
            <v>20</v>
          </cell>
          <cell r="K9">
            <v>21</v>
          </cell>
          <cell r="L9">
            <v>15</v>
          </cell>
          <cell r="M9">
            <v>24</v>
          </cell>
          <cell r="N9">
            <v>17</v>
          </cell>
          <cell r="O9">
            <v>24</v>
          </cell>
          <cell r="P9">
            <v>14</v>
          </cell>
          <cell r="Q9">
            <v>16</v>
          </cell>
          <cell r="R9">
            <v>9</v>
          </cell>
          <cell r="S9">
            <v>177</v>
          </cell>
          <cell r="AB9" t="str">
            <v>105319-CES. CARDENAL R.S.H.</v>
          </cell>
          <cell r="AH9">
            <v>83</v>
          </cell>
          <cell r="AI9">
            <v>3</v>
          </cell>
          <cell r="AJ9">
            <v>1</v>
          </cell>
          <cell r="AK9">
            <v>2</v>
          </cell>
          <cell r="AN9">
            <v>89</v>
          </cell>
        </row>
        <row r="10">
          <cell r="G10" t="str">
            <v>105325-CESFAM JUAN PABLO II</v>
          </cell>
          <cell r="I10">
            <v>8</v>
          </cell>
          <cell r="J10">
            <v>42</v>
          </cell>
          <cell r="M10">
            <v>23</v>
          </cell>
          <cell r="O10">
            <v>18</v>
          </cell>
          <cell r="P10">
            <v>3</v>
          </cell>
          <cell r="Q10">
            <v>10</v>
          </cell>
          <cell r="R10">
            <v>4</v>
          </cell>
          <cell r="S10">
            <v>108</v>
          </cell>
          <cell r="AB10" t="str">
            <v>105325-CESFAM JUAN PABLO II</v>
          </cell>
          <cell r="AD10">
            <v>23</v>
          </cell>
          <cell r="AE10">
            <v>1</v>
          </cell>
          <cell r="AJ10">
            <v>10</v>
          </cell>
          <cell r="AN10">
            <v>34</v>
          </cell>
        </row>
        <row r="11">
          <cell r="G11" t="str">
            <v>105400-P.S.R. ALGARROBITO            </v>
          </cell>
          <cell r="H11">
            <v>1</v>
          </cell>
          <cell r="I11">
            <v>2</v>
          </cell>
          <cell r="J11">
            <v>4</v>
          </cell>
          <cell r="K11">
            <v>2</v>
          </cell>
          <cell r="L11">
            <v>2</v>
          </cell>
          <cell r="M11">
            <v>2</v>
          </cell>
          <cell r="N11">
            <v>4</v>
          </cell>
          <cell r="O11">
            <v>4</v>
          </cell>
          <cell r="P11">
            <v>4</v>
          </cell>
          <cell r="Q11">
            <v>1</v>
          </cell>
          <cell r="S11">
            <v>26</v>
          </cell>
          <cell r="AB11" t="str">
            <v>105700-CECOF VILLA EL INDIO</v>
          </cell>
          <cell r="AK11">
            <v>1</v>
          </cell>
          <cell r="AN11">
            <v>1</v>
          </cell>
        </row>
        <row r="12">
          <cell r="G12" t="str">
            <v>105402-P.S.R. EL ROMERO</v>
          </cell>
          <cell r="J12">
            <v>1</v>
          </cell>
          <cell r="S12">
            <v>1</v>
          </cell>
          <cell r="AB12" t="str">
            <v>105701-CECOF VILLA ALEMANIA</v>
          </cell>
          <cell r="AC12">
            <v>2</v>
          </cell>
          <cell r="AE12">
            <v>5</v>
          </cell>
          <cell r="AF12">
            <v>4</v>
          </cell>
          <cell r="AH12">
            <v>4</v>
          </cell>
          <cell r="AK12">
            <v>1</v>
          </cell>
          <cell r="AN12">
            <v>16</v>
          </cell>
        </row>
        <row r="13">
          <cell r="G13" t="str">
            <v>105499-P.S.R. LAMBERT</v>
          </cell>
          <cell r="I13">
            <v>1</v>
          </cell>
          <cell r="N13">
            <v>2</v>
          </cell>
          <cell r="Q13">
            <v>1</v>
          </cell>
          <cell r="S13">
            <v>4</v>
          </cell>
          <cell r="AB13" t="str">
            <v>04102-COQUIMBO</v>
          </cell>
          <cell r="AC13">
            <v>25</v>
          </cell>
          <cell r="AD13">
            <v>29</v>
          </cell>
          <cell r="AE13">
            <v>35</v>
          </cell>
          <cell r="AF13">
            <v>37</v>
          </cell>
          <cell r="AG13">
            <v>31</v>
          </cell>
          <cell r="AH13">
            <v>32</v>
          </cell>
          <cell r="AI13">
            <v>52</v>
          </cell>
          <cell r="AJ13">
            <v>50</v>
          </cell>
          <cell r="AK13">
            <v>30</v>
          </cell>
          <cell r="AL13">
            <v>34</v>
          </cell>
          <cell r="AM13">
            <v>22</v>
          </cell>
          <cell r="AN13">
            <v>377</v>
          </cell>
        </row>
        <row r="14">
          <cell r="G14" t="str">
            <v>105700-CECOF VILLA EL INDIO</v>
          </cell>
          <cell r="J14">
            <v>1</v>
          </cell>
          <cell r="N14">
            <v>3</v>
          </cell>
          <cell r="O14">
            <v>1</v>
          </cell>
          <cell r="S14">
            <v>5</v>
          </cell>
          <cell r="AB14" t="str">
            <v>105303-CES. SAN JUAN</v>
          </cell>
          <cell r="AC14">
            <v>4</v>
          </cell>
          <cell r="AD14">
            <v>2</v>
          </cell>
          <cell r="AE14">
            <v>6</v>
          </cell>
          <cell r="AF14">
            <v>3</v>
          </cell>
          <cell r="AG14">
            <v>1</v>
          </cell>
          <cell r="AI14">
            <v>10</v>
          </cell>
          <cell r="AJ14">
            <v>1</v>
          </cell>
          <cell r="AK14">
            <v>4</v>
          </cell>
          <cell r="AL14">
            <v>3</v>
          </cell>
          <cell r="AN14">
            <v>34</v>
          </cell>
        </row>
        <row r="15">
          <cell r="G15" t="str">
            <v>105701-CECOF VILLA ALEMANIA</v>
          </cell>
          <cell r="I15">
            <v>1</v>
          </cell>
          <cell r="J15">
            <v>1</v>
          </cell>
          <cell r="K15">
            <v>1</v>
          </cell>
          <cell r="M15">
            <v>1</v>
          </cell>
          <cell r="N15">
            <v>1</v>
          </cell>
          <cell r="O15">
            <v>2</v>
          </cell>
          <cell r="S15">
            <v>7</v>
          </cell>
          <cell r="AB15" t="str">
            <v>105304-CES. SANTA CECILIA</v>
          </cell>
          <cell r="AC15">
            <v>7</v>
          </cell>
          <cell r="AD15">
            <v>4</v>
          </cell>
          <cell r="AE15">
            <v>4</v>
          </cell>
          <cell r="AF15">
            <v>6</v>
          </cell>
          <cell r="AG15">
            <v>2</v>
          </cell>
          <cell r="AH15">
            <v>5</v>
          </cell>
          <cell r="AI15">
            <v>7</v>
          </cell>
          <cell r="AJ15">
            <v>5</v>
          </cell>
          <cell r="AL15">
            <v>9</v>
          </cell>
          <cell r="AM15">
            <v>1</v>
          </cell>
          <cell r="AN15">
            <v>50</v>
          </cell>
        </row>
        <row r="16">
          <cell r="G16" t="str">
            <v>105702-CECOF VILLA LAMBERT</v>
          </cell>
          <cell r="H16">
            <v>1</v>
          </cell>
          <cell r="I16">
            <v>1</v>
          </cell>
          <cell r="J16">
            <v>1</v>
          </cell>
          <cell r="L16">
            <v>1</v>
          </cell>
          <cell r="M16">
            <v>2</v>
          </cell>
          <cell r="O16">
            <v>4</v>
          </cell>
          <cell r="Q16">
            <v>1</v>
          </cell>
          <cell r="S16">
            <v>11</v>
          </cell>
          <cell r="AB16" t="str">
            <v>105305-CES. TIERRAS BLANCAS</v>
          </cell>
          <cell r="AC16">
            <v>12</v>
          </cell>
          <cell r="AD16">
            <v>1</v>
          </cell>
          <cell r="AE16">
            <v>1</v>
          </cell>
          <cell r="AF16">
            <v>10</v>
          </cell>
          <cell r="AG16">
            <v>16</v>
          </cell>
          <cell r="AH16">
            <v>15</v>
          </cell>
          <cell r="AI16">
            <v>8</v>
          </cell>
          <cell r="AJ16">
            <v>23</v>
          </cell>
          <cell r="AK16">
            <v>18</v>
          </cell>
          <cell r="AL16">
            <v>11</v>
          </cell>
          <cell r="AM16">
            <v>10</v>
          </cell>
          <cell r="AN16">
            <v>125</v>
          </cell>
        </row>
        <row r="17">
          <cell r="G17" t="str">
            <v>04102-COQUIMBO</v>
          </cell>
          <cell r="H17">
            <v>79</v>
          </cell>
          <cell r="I17">
            <v>99</v>
          </cell>
          <cell r="J17">
            <v>97</v>
          </cell>
          <cell r="K17">
            <v>103</v>
          </cell>
          <cell r="L17">
            <v>123</v>
          </cell>
          <cell r="M17">
            <v>66</v>
          </cell>
          <cell r="N17">
            <v>132</v>
          </cell>
          <cell r="O17">
            <v>109</v>
          </cell>
          <cell r="P17">
            <v>79</v>
          </cell>
          <cell r="Q17">
            <v>74</v>
          </cell>
          <cell r="R17">
            <v>60</v>
          </cell>
          <cell r="S17">
            <v>1021</v>
          </cell>
          <cell r="AB17" t="str">
            <v>105321-CES. RURAL  TONGOY</v>
          </cell>
          <cell r="AD17">
            <v>2</v>
          </cell>
          <cell r="AF17">
            <v>2</v>
          </cell>
          <cell r="AJ17">
            <v>1</v>
          </cell>
          <cell r="AK17">
            <v>2</v>
          </cell>
          <cell r="AL17">
            <v>1</v>
          </cell>
          <cell r="AN17">
            <v>8</v>
          </cell>
        </row>
        <row r="18">
          <cell r="G18" t="str">
            <v>105303-CES. SAN JUAN</v>
          </cell>
          <cell r="H18">
            <v>19</v>
          </cell>
          <cell r="I18">
            <v>22</v>
          </cell>
          <cell r="J18">
            <v>31</v>
          </cell>
          <cell r="K18">
            <v>30</v>
          </cell>
          <cell r="L18">
            <v>23</v>
          </cell>
          <cell r="M18">
            <v>20</v>
          </cell>
          <cell r="N18">
            <v>35</v>
          </cell>
          <cell r="O18">
            <v>17</v>
          </cell>
          <cell r="P18">
            <v>21</v>
          </cell>
          <cell r="Q18">
            <v>13</v>
          </cell>
          <cell r="R18">
            <v>20</v>
          </cell>
          <cell r="S18">
            <v>251</v>
          </cell>
          <cell r="AB18" t="str">
            <v>105323-CES. DR. SERGIO AGUILAR</v>
          </cell>
          <cell r="AD18">
            <v>20</v>
          </cell>
          <cell r="AE18">
            <v>23</v>
          </cell>
          <cell r="AF18">
            <v>16</v>
          </cell>
          <cell r="AG18">
            <v>12</v>
          </cell>
          <cell r="AH18">
            <v>9</v>
          </cell>
          <cell r="AI18">
            <v>26</v>
          </cell>
          <cell r="AJ18">
            <v>17</v>
          </cell>
          <cell r="AK18">
            <v>5</v>
          </cell>
          <cell r="AL18">
            <v>10</v>
          </cell>
          <cell r="AM18">
            <v>10</v>
          </cell>
          <cell r="AN18">
            <v>148</v>
          </cell>
        </row>
        <row r="19">
          <cell r="G19" t="str">
            <v>105304-CES. SANTA CECILIA</v>
          </cell>
          <cell r="H19">
            <v>4</v>
          </cell>
          <cell r="I19">
            <v>10</v>
          </cell>
          <cell r="J19">
            <v>9</v>
          </cell>
          <cell r="K19">
            <v>9</v>
          </cell>
          <cell r="L19">
            <v>20</v>
          </cell>
          <cell r="M19">
            <v>9</v>
          </cell>
          <cell r="N19">
            <v>6</v>
          </cell>
          <cell r="O19">
            <v>14</v>
          </cell>
          <cell r="P19">
            <v>8</v>
          </cell>
          <cell r="Q19">
            <v>4</v>
          </cell>
          <cell r="R19">
            <v>4</v>
          </cell>
          <cell r="S19">
            <v>97</v>
          </cell>
          <cell r="AB19" t="str">
            <v>105405-P.S.R. GUANAQUEROS</v>
          </cell>
          <cell r="AC19">
            <v>1</v>
          </cell>
          <cell r="AE19">
            <v>1</v>
          </cell>
          <cell r="AI19">
            <v>1</v>
          </cell>
          <cell r="AJ19">
            <v>1</v>
          </cell>
          <cell r="AM19">
            <v>1</v>
          </cell>
          <cell r="AN19">
            <v>5</v>
          </cell>
        </row>
        <row r="20">
          <cell r="G20" t="str">
            <v>105305-CES. TIERRAS BLANCAS</v>
          </cell>
          <cell r="H20">
            <v>24</v>
          </cell>
          <cell r="I20">
            <v>31</v>
          </cell>
          <cell r="J20">
            <v>28</v>
          </cell>
          <cell r="K20">
            <v>20</v>
          </cell>
          <cell r="L20">
            <v>39</v>
          </cell>
          <cell r="M20">
            <v>16</v>
          </cell>
          <cell r="N20">
            <v>40</v>
          </cell>
          <cell r="O20">
            <v>29</v>
          </cell>
          <cell r="P20">
            <v>21</v>
          </cell>
          <cell r="Q20">
            <v>24</v>
          </cell>
          <cell r="R20">
            <v>16</v>
          </cell>
          <cell r="S20">
            <v>288</v>
          </cell>
          <cell r="AB20" t="str">
            <v>105406-P.S.R. PAN DE AZUCAR</v>
          </cell>
          <cell r="AC20">
            <v>1</v>
          </cell>
          <cell r="AJ20">
            <v>2</v>
          </cell>
          <cell r="AN20">
            <v>3</v>
          </cell>
        </row>
        <row r="21">
          <cell r="G21" t="str">
            <v>105321-CES. RURAL  TONGOY</v>
          </cell>
          <cell r="K21">
            <v>2</v>
          </cell>
          <cell r="L21">
            <v>1</v>
          </cell>
          <cell r="M21">
            <v>2</v>
          </cell>
          <cell r="P21">
            <v>3</v>
          </cell>
          <cell r="Q21">
            <v>2</v>
          </cell>
          <cell r="R21">
            <v>2</v>
          </cell>
          <cell r="S21">
            <v>12</v>
          </cell>
          <cell r="AB21" t="str">
            <v>105705-CECOF EL ALBA</v>
          </cell>
          <cell r="AH21">
            <v>3</v>
          </cell>
          <cell r="AK21">
            <v>1</v>
          </cell>
          <cell r="AN21">
            <v>4</v>
          </cell>
        </row>
        <row r="22">
          <cell r="G22" t="str">
            <v>105323-CES. DR. SERGIO AGUILAR</v>
          </cell>
          <cell r="H22">
            <v>26</v>
          </cell>
          <cell r="I22">
            <v>26</v>
          </cell>
          <cell r="J22">
            <v>17</v>
          </cell>
          <cell r="K22">
            <v>36</v>
          </cell>
          <cell r="L22">
            <v>36</v>
          </cell>
          <cell r="M22">
            <v>15</v>
          </cell>
          <cell r="N22">
            <v>38</v>
          </cell>
          <cell r="O22">
            <v>43</v>
          </cell>
          <cell r="P22">
            <v>19</v>
          </cell>
          <cell r="Q22">
            <v>25</v>
          </cell>
          <cell r="R22">
            <v>14</v>
          </cell>
          <cell r="S22">
            <v>295</v>
          </cell>
          <cell r="AB22" t="str">
            <v>04103-ANDACOLLO</v>
          </cell>
          <cell r="AC22">
            <v>2</v>
          </cell>
          <cell r="AD22">
            <v>2</v>
          </cell>
          <cell r="AF22">
            <v>2</v>
          </cell>
          <cell r="AG22">
            <v>3</v>
          </cell>
          <cell r="AI22">
            <v>3</v>
          </cell>
          <cell r="AJ22">
            <v>2</v>
          </cell>
          <cell r="AK22">
            <v>4</v>
          </cell>
          <cell r="AL22">
            <v>1</v>
          </cell>
          <cell r="AM22">
            <v>2</v>
          </cell>
          <cell r="AN22">
            <v>21</v>
          </cell>
        </row>
        <row r="23">
          <cell r="G23" t="str">
            <v>105404-P.S.R. EL TANGUE                         </v>
          </cell>
          <cell r="J23">
            <v>1</v>
          </cell>
          <cell r="K23">
            <v>2</v>
          </cell>
          <cell r="L23">
            <v>1</v>
          </cell>
          <cell r="N23">
            <v>5</v>
          </cell>
          <cell r="O23">
            <v>1</v>
          </cell>
          <cell r="P23">
            <v>1</v>
          </cell>
          <cell r="Q23">
            <v>4</v>
          </cell>
          <cell r="S23">
            <v>15</v>
          </cell>
          <cell r="AB23" t="str">
            <v>105106-HOSPITAL ANDACOLLO</v>
          </cell>
          <cell r="AC23">
            <v>2</v>
          </cell>
          <cell r="AD23">
            <v>2</v>
          </cell>
          <cell r="AF23">
            <v>2</v>
          </cell>
          <cell r="AG23">
            <v>3</v>
          </cell>
          <cell r="AI23">
            <v>3</v>
          </cell>
          <cell r="AJ23">
            <v>2</v>
          </cell>
          <cell r="AK23">
            <v>4</v>
          </cell>
          <cell r="AL23">
            <v>1</v>
          </cell>
          <cell r="AM23">
            <v>2</v>
          </cell>
          <cell r="AN23">
            <v>21</v>
          </cell>
        </row>
        <row r="24">
          <cell r="G24" t="str">
            <v>105405-P.S.R. GUANAQUEROS</v>
          </cell>
          <cell r="H24">
            <v>1</v>
          </cell>
          <cell r="I24">
            <v>1</v>
          </cell>
          <cell r="J24">
            <v>2</v>
          </cell>
          <cell r="O24">
            <v>1</v>
          </cell>
          <cell r="S24">
            <v>5</v>
          </cell>
          <cell r="AB24" t="str">
            <v>04106-VICUÑA</v>
          </cell>
          <cell r="AD24">
            <v>1</v>
          </cell>
          <cell r="AF24">
            <v>1</v>
          </cell>
          <cell r="AG24">
            <v>1</v>
          </cell>
          <cell r="AH24">
            <v>1</v>
          </cell>
          <cell r="AI24">
            <v>2</v>
          </cell>
          <cell r="AJ24">
            <v>4</v>
          </cell>
          <cell r="AK24">
            <v>3</v>
          </cell>
          <cell r="AL24">
            <v>1</v>
          </cell>
          <cell r="AM24">
            <v>8</v>
          </cell>
          <cell r="AN24">
            <v>22</v>
          </cell>
        </row>
        <row r="25">
          <cell r="G25" t="str">
            <v>105406-P.S.R. PAN DE AZUCAR</v>
          </cell>
          <cell r="H25">
            <v>2</v>
          </cell>
          <cell r="I25">
            <v>4</v>
          </cell>
          <cell r="J25">
            <v>5</v>
          </cell>
          <cell r="K25">
            <v>2</v>
          </cell>
          <cell r="L25">
            <v>1</v>
          </cell>
          <cell r="M25">
            <v>3</v>
          </cell>
          <cell r="N25">
            <v>8</v>
          </cell>
          <cell r="O25">
            <v>3</v>
          </cell>
          <cell r="P25">
            <v>4</v>
          </cell>
          <cell r="Q25">
            <v>2</v>
          </cell>
          <cell r="R25">
            <v>3</v>
          </cell>
          <cell r="S25">
            <v>37</v>
          </cell>
          <cell r="AB25" t="str">
            <v>105107-HOSPITAL VICUÑA</v>
          </cell>
          <cell r="AD25">
            <v>1</v>
          </cell>
          <cell r="AF25">
            <v>1</v>
          </cell>
          <cell r="AG25">
            <v>1</v>
          </cell>
          <cell r="AH25">
            <v>1</v>
          </cell>
          <cell r="AI25">
            <v>2</v>
          </cell>
          <cell r="AJ25">
            <v>4</v>
          </cell>
          <cell r="AK25">
            <v>3</v>
          </cell>
          <cell r="AL25">
            <v>1</v>
          </cell>
          <cell r="AM25">
            <v>8</v>
          </cell>
          <cell r="AN25">
            <v>22</v>
          </cell>
        </row>
        <row r="26">
          <cell r="G26" t="str">
            <v>105407-P.S.R. TAMBILLOS</v>
          </cell>
          <cell r="I26">
            <v>1</v>
          </cell>
          <cell r="J26">
            <v>1</v>
          </cell>
          <cell r="K26">
            <v>1</v>
          </cell>
          <cell r="S26">
            <v>3</v>
          </cell>
          <cell r="AB26" t="str">
            <v>04201-ILLAPEL</v>
          </cell>
          <cell r="AC26">
            <v>2</v>
          </cell>
          <cell r="AD26">
            <v>5</v>
          </cell>
          <cell r="AE26">
            <v>9</v>
          </cell>
          <cell r="AF26">
            <v>1</v>
          </cell>
          <cell r="AG26">
            <v>5</v>
          </cell>
          <cell r="AH26">
            <v>11</v>
          </cell>
          <cell r="AI26">
            <v>15</v>
          </cell>
          <cell r="AJ26">
            <v>16</v>
          </cell>
          <cell r="AK26">
            <v>4</v>
          </cell>
          <cell r="AL26">
            <v>9</v>
          </cell>
          <cell r="AM26">
            <v>13</v>
          </cell>
          <cell r="AN26">
            <v>90</v>
          </cell>
        </row>
        <row r="27">
          <cell r="G27" t="str">
            <v>105705-CECOF EL ALBA</v>
          </cell>
          <cell r="H27">
            <v>3</v>
          </cell>
          <cell r="I27">
            <v>4</v>
          </cell>
          <cell r="J27">
            <v>3</v>
          </cell>
          <cell r="K27">
            <v>1</v>
          </cell>
          <cell r="L27">
            <v>2</v>
          </cell>
          <cell r="M27">
            <v>1</v>
          </cell>
          <cell r="O27">
            <v>1</v>
          </cell>
          <cell r="P27">
            <v>2</v>
          </cell>
          <cell r="R27">
            <v>1</v>
          </cell>
          <cell r="S27">
            <v>18</v>
          </cell>
          <cell r="AB27" t="str">
            <v>105103-HOSPITAL ILLAPEL</v>
          </cell>
          <cell r="AC27">
            <v>2</v>
          </cell>
          <cell r="AD27">
            <v>4</v>
          </cell>
          <cell r="AE27">
            <v>9</v>
          </cell>
          <cell r="AG27">
            <v>3</v>
          </cell>
          <cell r="AH27">
            <v>11</v>
          </cell>
          <cell r="AI27">
            <v>15</v>
          </cell>
          <cell r="AJ27">
            <v>14</v>
          </cell>
          <cell r="AK27">
            <v>4</v>
          </cell>
          <cell r="AL27">
            <v>9</v>
          </cell>
          <cell r="AM27">
            <v>13</v>
          </cell>
          <cell r="AN27">
            <v>84</v>
          </cell>
        </row>
        <row r="28">
          <cell r="G28" t="str">
            <v>04103-ANDACOLLO</v>
          </cell>
          <cell r="H28">
            <v>1</v>
          </cell>
          <cell r="I28">
            <v>10</v>
          </cell>
          <cell r="K28">
            <v>3</v>
          </cell>
          <cell r="L28">
            <v>5</v>
          </cell>
          <cell r="M28">
            <v>3</v>
          </cell>
          <cell r="N28">
            <v>12</v>
          </cell>
          <cell r="O28">
            <v>3</v>
          </cell>
          <cell r="P28">
            <v>10</v>
          </cell>
          <cell r="Q28">
            <v>6</v>
          </cell>
          <cell r="R28">
            <v>3</v>
          </cell>
          <cell r="S28">
            <v>56</v>
          </cell>
          <cell r="AB28" t="str">
            <v>105326-CESFAM SAN RAFAEL</v>
          </cell>
          <cell r="AG28">
            <v>1</v>
          </cell>
          <cell r="AN28">
            <v>1</v>
          </cell>
        </row>
        <row r="29">
          <cell r="G29" t="str">
            <v>105106-HOSPITAL ANDACOLLO</v>
          </cell>
          <cell r="H29">
            <v>1</v>
          </cell>
          <cell r="I29">
            <v>10</v>
          </cell>
          <cell r="K29">
            <v>3</v>
          </cell>
          <cell r="L29">
            <v>5</v>
          </cell>
          <cell r="M29">
            <v>3</v>
          </cell>
          <cell r="N29">
            <v>12</v>
          </cell>
          <cell r="O29">
            <v>3</v>
          </cell>
          <cell r="P29">
            <v>10</v>
          </cell>
          <cell r="Q29">
            <v>6</v>
          </cell>
          <cell r="R29">
            <v>3</v>
          </cell>
          <cell r="S29">
            <v>56</v>
          </cell>
          <cell r="AB29" t="str">
            <v>105443-P.S.R. CARCAMO                   </v>
          </cell>
          <cell r="AG29">
            <v>1</v>
          </cell>
          <cell r="AN29">
            <v>1</v>
          </cell>
        </row>
        <row r="30">
          <cell r="G30" t="str">
            <v>04104-LA HIGUERA</v>
          </cell>
          <cell r="H30">
            <v>1</v>
          </cell>
          <cell r="J30">
            <v>1</v>
          </cell>
          <cell r="L30">
            <v>2</v>
          </cell>
          <cell r="M30">
            <v>3</v>
          </cell>
          <cell r="N30">
            <v>1</v>
          </cell>
          <cell r="O30">
            <v>1</v>
          </cell>
          <cell r="S30">
            <v>9</v>
          </cell>
          <cell r="AB30" t="str">
            <v>105449-P.S.R. TUNGA NORTE</v>
          </cell>
          <cell r="AF30">
            <v>1</v>
          </cell>
          <cell r="AN30">
            <v>1</v>
          </cell>
        </row>
        <row r="31">
          <cell r="G31" t="str">
            <v>105506-P.S.R. EL TRAPICHE</v>
          </cell>
          <cell r="L31">
            <v>1</v>
          </cell>
          <cell r="M31">
            <v>1</v>
          </cell>
          <cell r="S31">
            <v>2</v>
          </cell>
          <cell r="AB31" t="str">
            <v>105485-P.S.R. PLAN DE HORNOS</v>
          </cell>
          <cell r="AD31">
            <v>1</v>
          </cell>
          <cell r="AN31">
            <v>1</v>
          </cell>
        </row>
        <row r="32">
          <cell r="G32" t="str">
            <v>105314-CES. LA HIGUERA</v>
          </cell>
          <cell r="H32">
            <v>1</v>
          </cell>
          <cell r="J32">
            <v>1</v>
          </cell>
          <cell r="L32">
            <v>1</v>
          </cell>
          <cell r="M32">
            <v>2</v>
          </cell>
          <cell r="O32">
            <v>1</v>
          </cell>
          <cell r="S32">
            <v>6</v>
          </cell>
          <cell r="AB32" t="str">
            <v>105496-P.S.R. PINTACURA SUR</v>
          </cell>
          <cell r="AJ32">
            <v>2</v>
          </cell>
          <cell r="AN32">
            <v>2</v>
          </cell>
        </row>
        <row r="33">
          <cell r="G33" t="str">
            <v>105500-P.S.R. CALETA HORNOS        </v>
          </cell>
          <cell r="N33">
            <v>1</v>
          </cell>
          <cell r="S33">
            <v>1</v>
          </cell>
          <cell r="AB33" t="str">
            <v>04202-CANELA</v>
          </cell>
          <cell r="AC33">
            <v>1</v>
          </cell>
          <cell r="AD33">
            <v>1</v>
          </cell>
          <cell r="AE33">
            <v>1</v>
          </cell>
          <cell r="AH33">
            <v>1</v>
          </cell>
          <cell r="AI33">
            <v>1</v>
          </cell>
          <cell r="AJ33">
            <v>8</v>
          </cell>
          <cell r="AL33">
            <v>2</v>
          </cell>
          <cell r="AM33">
            <v>1</v>
          </cell>
          <cell r="AN33">
            <v>16</v>
          </cell>
        </row>
        <row r="34">
          <cell r="G34" t="str">
            <v>04105-PAIHUANO</v>
          </cell>
          <cell r="M34">
            <v>2</v>
          </cell>
          <cell r="N34">
            <v>1</v>
          </cell>
          <cell r="O34">
            <v>3</v>
          </cell>
          <cell r="P34">
            <v>1</v>
          </cell>
          <cell r="S34">
            <v>7</v>
          </cell>
          <cell r="AB34" t="str">
            <v>105309-CES. RURAL CANELA</v>
          </cell>
          <cell r="AE34">
            <v>1</v>
          </cell>
          <cell r="AJ34">
            <v>8</v>
          </cell>
          <cell r="AL34">
            <v>1</v>
          </cell>
          <cell r="AM34">
            <v>1</v>
          </cell>
          <cell r="AN34">
            <v>11</v>
          </cell>
        </row>
        <row r="35">
          <cell r="G35" t="str">
            <v>105306-CES. PAIHUANO</v>
          </cell>
          <cell r="M35">
            <v>2</v>
          </cell>
          <cell r="O35">
            <v>2</v>
          </cell>
          <cell r="P35">
            <v>1</v>
          </cell>
          <cell r="S35">
            <v>5</v>
          </cell>
          <cell r="AB35" t="str">
            <v>105450-P.S.R. MINCHA NORTE            </v>
          </cell>
          <cell r="AH35">
            <v>1</v>
          </cell>
          <cell r="AL35">
            <v>1</v>
          </cell>
          <cell r="AN35">
            <v>2</v>
          </cell>
        </row>
        <row r="36">
          <cell r="G36" t="str">
            <v>105477-P.S.R. PISCO ELQUI</v>
          </cell>
          <cell r="N36">
            <v>1</v>
          </cell>
          <cell r="O36">
            <v>1</v>
          </cell>
          <cell r="S36">
            <v>2</v>
          </cell>
          <cell r="AB36" t="str">
            <v>105482-P.S.R. CANELA ALTA</v>
          </cell>
          <cell r="AC36">
            <v>1</v>
          </cell>
          <cell r="AD36">
            <v>1</v>
          </cell>
          <cell r="AN36">
            <v>2</v>
          </cell>
        </row>
        <row r="37">
          <cell r="G37" t="str">
            <v>04106-VICUÑA</v>
          </cell>
          <cell r="H37">
            <v>8</v>
          </cell>
          <cell r="I37">
            <v>12</v>
          </cell>
          <cell r="J37">
            <v>6</v>
          </cell>
          <cell r="K37">
            <v>7</v>
          </cell>
          <cell r="M37">
            <v>6</v>
          </cell>
          <cell r="N37">
            <v>5</v>
          </cell>
          <cell r="O37">
            <v>19</v>
          </cell>
          <cell r="P37">
            <v>18</v>
          </cell>
          <cell r="Q37">
            <v>5</v>
          </cell>
          <cell r="R37">
            <v>9</v>
          </cell>
          <cell r="S37">
            <v>95</v>
          </cell>
          <cell r="AB37" t="str">
            <v>105498-P.S.R. QUEBRADA DE LINARES</v>
          </cell>
          <cell r="AI37">
            <v>1</v>
          </cell>
          <cell r="AN37">
            <v>1</v>
          </cell>
        </row>
        <row r="38">
          <cell r="G38" t="str">
            <v>105107-HOSPITAL VICUÑA</v>
          </cell>
          <cell r="H38">
            <v>6</v>
          </cell>
          <cell r="I38">
            <v>11</v>
          </cell>
          <cell r="J38">
            <v>6</v>
          </cell>
          <cell r="K38">
            <v>4</v>
          </cell>
          <cell r="M38">
            <v>4</v>
          </cell>
          <cell r="N38">
            <v>5</v>
          </cell>
          <cell r="O38">
            <v>16</v>
          </cell>
          <cell r="P38">
            <v>15</v>
          </cell>
          <cell r="Q38">
            <v>4</v>
          </cell>
          <cell r="R38">
            <v>8</v>
          </cell>
          <cell r="S38">
            <v>79</v>
          </cell>
          <cell r="AB38" t="str">
            <v>04203-LOS VILOS</v>
          </cell>
          <cell r="AC38">
            <v>6</v>
          </cell>
          <cell r="AD38">
            <v>8</v>
          </cell>
          <cell r="AE38">
            <v>1</v>
          </cell>
          <cell r="AF38">
            <v>1</v>
          </cell>
          <cell r="AG38">
            <v>1</v>
          </cell>
          <cell r="AH38">
            <v>17</v>
          </cell>
          <cell r="AJ38">
            <v>7</v>
          </cell>
          <cell r="AK38">
            <v>2</v>
          </cell>
          <cell r="AM38">
            <v>5</v>
          </cell>
          <cell r="AN38">
            <v>48</v>
          </cell>
        </row>
        <row r="39">
          <cell r="G39" t="str">
            <v>105467-P.S.R. DIAGUITAS</v>
          </cell>
          <cell r="K39">
            <v>2</v>
          </cell>
          <cell r="M39">
            <v>1</v>
          </cell>
          <cell r="S39">
            <v>3</v>
          </cell>
          <cell r="AB39" t="str">
            <v>105108-HOSPITAL LOS VILOS</v>
          </cell>
          <cell r="AC39">
            <v>6</v>
          </cell>
          <cell r="AD39">
            <v>5</v>
          </cell>
          <cell r="AE39">
            <v>1</v>
          </cell>
          <cell r="AF39">
            <v>1</v>
          </cell>
          <cell r="AH39">
            <v>17</v>
          </cell>
          <cell r="AJ39">
            <v>7</v>
          </cell>
          <cell r="AM39">
            <v>4</v>
          </cell>
          <cell r="AN39">
            <v>41</v>
          </cell>
        </row>
        <row r="40">
          <cell r="G40" t="str">
            <v>105468-P.S.R. EL MOLLE</v>
          </cell>
          <cell r="P40">
            <v>1</v>
          </cell>
          <cell r="S40">
            <v>1</v>
          </cell>
          <cell r="AB40" t="str">
            <v>105478-P.S.R. CAIMANES                   </v>
          </cell>
          <cell r="AD40">
            <v>1</v>
          </cell>
          <cell r="AK40">
            <v>2</v>
          </cell>
          <cell r="AN40">
            <v>3</v>
          </cell>
        </row>
        <row r="41">
          <cell r="G41" t="str">
            <v>105472-P.S.R. RIVADAVIA</v>
          </cell>
          <cell r="H41">
            <v>1</v>
          </cell>
          <cell r="K41">
            <v>1</v>
          </cell>
          <cell r="P41">
            <v>1</v>
          </cell>
          <cell r="S41">
            <v>3</v>
          </cell>
          <cell r="AB41" t="str">
            <v>105479-P.S.R. GUANGUALI</v>
          </cell>
          <cell r="AG41">
            <v>1</v>
          </cell>
          <cell r="AM41">
            <v>1</v>
          </cell>
          <cell r="AN41">
            <v>2</v>
          </cell>
        </row>
        <row r="42">
          <cell r="G42" t="str">
            <v>105473-P.S.R. TALCUNA</v>
          </cell>
          <cell r="O42">
            <v>2</v>
          </cell>
          <cell r="R42">
            <v>1</v>
          </cell>
          <cell r="S42">
            <v>3</v>
          </cell>
          <cell r="AB42" t="str">
            <v>105480-P.S.R. QUILIMARI</v>
          </cell>
          <cell r="AD42">
            <v>2</v>
          </cell>
          <cell r="AN42">
            <v>2</v>
          </cell>
        </row>
        <row r="43">
          <cell r="G43" t="str">
            <v>105502-P.S.R. CALINGASTA</v>
          </cell>
          <cell r="H43">
            <v>1</v>
          </cell>
          <cell r="I43">
            <v>1</v>
          </cell>
          <cell r="M43">
            <v>1</v>
          </cell>
          <cell r="O43">
            <v>1</v>
          </cell>
          <cell r="S43">
            <v>4</v>
          </cell>
          <cell r="AB43" t="str">
            <v>04204-SALAMANCA</v>
          </cell>
          <cell r="AC43">
            <v>5</v>
          </cell>
          <cell r="AD43">
            <v>13</v>
          </cell>
          <cell r="AE43">
            <v>8</v>
          </cell>
          <cell r="AF43">
            <v>6</v>
          </cell>
          <cell r="AG43">
            <v>10</v>
          </cell>
          <cell r="AH43">
            <v>16</v>
          </cell>
          <cell r="AI43">
            <v>15</v>
          </cell>
          <cell r="AJ43">
            <v>4</v>
          </cell>
          <cell r="AK43">
            <v>5</v>
          </cell>
          <cell r="AL43">
            <v>7</v>
          </cell>
          <cell r="AM43">
            <v>2</v>
          </cell>
          <cell r="AN43">
            <v>91</v>
          </cell>
        </row>
        <row r="44">
          <cell r="G44" t="str">
            <v>105509-P.S.R. GUALLIGUAICA</v>
          </cell>
          <cell r="P44">
            <v>1</v>
          </cell>
          <cell r="Q44">
            <v>1</v>
          </cell>
          <cell r="S44">
            <v>2</v>
          </cell>
          <cell r="AB44" t="str">
            <v>105104-HOSPITAL SALAMANCA</v>
          </cell>
          <cell r="AD44">
            <v>10</v>
          </cell>
          <cell r="AE44">
            <v>4</v>
          </cell>
          <cell r="AF44">
            <v>3</v>
          </cell>
          <cell r="AG44">
            <v>4</v>
          </cell>
          <cell r="AH44">
            <v>12</v>
          </cell>
          <cell r="AI44">
            <v>11</v>
          </cell>
          <cell r="AJ44">
            <v>2</v>
          </cell>
          <cell r="AK44">
            <v>3</v>
          </cell>
          <cell r="AL44">
            <v>6</v>
          </cell>
          <cell r="AM44">
            <v>1</v>
          </cell>
          <cell r="AN44">
            <v>56</v>
          </cell>
        </row>
        <row r="45">
          <cell r="G45" t="str">
            <v>04201-ILLAPEL</v>
          </cell>
          <cell r="H45">
            <v>6</v>
          </cell>
          <cell r="I45">
            <v>12</v>
          </cell>
          <cell r="J45">
            <v>7</v>
          </cell>
          <cell r="K45">
            <v>9</v>
          </cell>
          <cell r="L45">
            <v>13</v>
          </cell>
          <cell r="M45">
            <v>12</v>
          </cell>
          <cell r="N45">
            <v>13</v>
          </cell>
          <cell r="O45">
            <v>20</v>
          </cell>
          <cell r="P45">
            <v>9</v>
          </cell>
          <cell r="Q45">
            <v>5</v>
          </cell>
          <cell r="R45">
            <v>12</v>
          </cell>
          <cell r="S45">
            <v>118</v>
          </cell>
          <cell r="AB45" t="str">
            <v>105452-P.S.R. CUNCUMEN                 </v>
          </cell>
          <cell r="AC45">
            <v>1</v>
          </cell>
          <cell r="AD45">
            <v>1</v>
          </cell>
          <cell r="AF45">
            <v>2</v>
          </cell>
          <cell r="AG45">
            <v>3</v>
          </cell>
          <cell r="AH45">
            <v>4</v>
          </cell>
          <cell r="AI45">
            <v>1</v>
          </cell>
          <cell r="AL45">
            <v>1</v>
          </cell>
          <cell r="AN45">
            <v>13</v>
          </cell>
        </row>
        <row r="46">
          <cell r="G46" t="str">
            <v>105103-HOSPITAL ILLAPEL</v>
          </cell>
          <cell r="H46">
            <v>5</v>
          </cell>
          <cell r="I46">
            <v>9</v>
          </cell>
          <cell r="J46">
            <v>6</v>
          </cell>
          <cell r="K46">
            <v>9</v>
          </cell>
          <cell r="L46">
            <v>12</v>
          </cell>
          <cell r="M46">
            <v>10</v>
          </cell>
          <cell r="N46">
            <v>8</v>
          </cell>
          <cell r="O46">
            <v>15</v>
          </cell>
          <cell r="P46">
            <v>4</v>
          </cell>
          <cell r="Q46">
            <v>4</v>
          </cell>
          <cell r="R46">
            <v>9</v>
          </cell>
          <cell r="S46">
            <v>91</v>
          </cell>
          <cell r="AB46" t="str">
            <v>105453-P.S.R. TRANQUILLA</v>
          </cell>
          <cell r="AI46">
            <v>1</v>
          </cell>
          <cell r="AN46">
            <v>1</v>
          </cell>
        </row>
        <row r="47">
          <cell r="G47" t="str">
            <v>105326-CESFAM SAN RAFAEL</v>
          </cell>
          <cell r="H47">
            <v>1</v>
          </cell>
          <cell r="I47">
            <v>3</v>
          </cell>
          <cell r="M47">
            <v>2</v>
          </cell>
          <cell r="N47">
            <v>1</v>
          </cell>
          <cell r="O47">
            <v>2</v>
          </cell>
          <cell r="P47">
            <v>5</v>
          </cell>
          <cell r="Q47">
            <v>1</v>
          </cell>
          <cell r="R47">
            <v>2</v>
          </cell>
          <cell r="S47">
            <v>17</v>
          </cell>
          <cell r="AB47" t="str">
            <v>105454-P.S.R. CUNLAGUA</v>
          </cell>
          <cell r="AF47">
            <v>1</v>
          </cell>
          <cell r="AN47">
            <v>1</v>
          </cell>
        </row>
        <row r="48">
          <cell r="G48" t="str">
            <v>105443-P.S.R. CARCAMO                   </v>
          </cell>
          <cell r="N48">
            <v>1</v>
          </cell>
          <cell r="O48">
            <v>1</v>
          </cell>
          <cell r="S48">
            <v>2</v>
          </cell>
          <cell r="AB48" t="str">
            <v>105455-P.S.R. CHILLEPIN</v>
          </cell>
          <cell r="AC48">
            <v>3</v>
          </cell>
          <cell r="AD48">
            <v>1</v>
          </cell>
          <cell r="AJ48">
            <v>1</v>
          </cell>
          <cell r="AN48">
            <v>5</v>
          </cell>
        </row>
        <row r="49">
          <cell r="G49" t="str">
            <v>105444-P.S.R. HUINTIL</v>
          </cell>
          <cell r="R49">
            <v>1</v>
          </cell>
          <cell r="S49">
            <v>1</v>
          </cell>
          <cell r="AB49" t="str">
            <v>105456-P.S.R. LLIMPO</v>
          </cell>
          <cell r="AE49">
            <v>2</v>
          </cell>
          <cell r="AI49">
            <v>1</v>
          </cell>
          <cell r="AN49">
            <v>3</v>
          </cell>
        </row>
        <row r="50">
          <cell r="G50" t="str">
            <v>105445-P.S.R. LIMAHUIDA</v>
          </cell>
          <cell r="N50">
            <v>1</v>
          </cell>
          <cell r="O50">
            <v>2</v>
          </cell>
          <cell r="S50">
            <v>3</v>
          </cell>
          <cell r="AB50" t="str">
            <v>105457-P.S.R. SAN AGUSTIN</v>
          </cell>
          <cell r="AC50">
            <v>1</v>
          </cell>
          <cell r="AN50">
            <v>1</v>
          </cell>
        </row>
        <row r="51">
          <cell r="G51" t="str">
            <v>105485-P.S.R. PLAN DE HORNOS</v>
          </cell>
          <cell r="J51">
            <v>1</v>
          </cell>
          <cell r="S51">
            <v>1</v>
          </cell>
          <cell r="AB51" t="str">
            <v>105458-P.S.R. TAHUINCO</v>
          </cell>
          <cell r="AE51">
            <v>1</v>
          </cell>
          <cell r="AG51">
            <v>1</v>
          </cell>
          <cell r="AK51">
            <v>1</v>
          </cell>
          <cell r="AM51">
            <v>1</v>
          </cell>
          <cell r="AN51">
            <v>4</v>
          </cell>
        </row>
        <row r="52">
          <cell r="G52" t="str">
            <v>105487-P.S.R. CAÑAS UNO</v>
          </cell>
          <cell r="L52">
            <v>1</v>
          </cell>
          <cell r="N52">
            <v>2</v>
          </cell>
          <cell r="S52">
            <v>3</v>
          </cell>
          <cell r="AB52" t="str">
            <v>105491-P.S.R. QUELEN BAJO</v>
          </cell>
          <cell r="AJ52">
            <v>1</v>
          </cell>
          <cell r="AN52">
            <v>1</v>
          </cell>
        </row>
        <row r="53">
          <cell r="G53" t="str">
            <v>04202-CANELA</v>
          </cell>
          <cell r="H53">
            <v>1</v>
          </cell>
          <cell r="I53">
            <v>5</v>
          </cell>
          <cell r="J53">
            <v>4</v>
          </cell>
          <cell r="K53">
            <v>1</v>
          </cell>
          <cell r="L53">
            <v>2</v>
          </cell>
          <cell r="M53">
            <v>2</v>
          </cell>
          <cell r="N53">
            <v>1</v>
          </cell>
          <cell r="O53">
            <v>3</v>
          </cell>
          <cell r="Q53">
            <v>5</v>
          </cell>
          <cell r="R53">
            <v>1</v>
          </cell>
          <cell r="S53">
            <v>25</v>
          </cell>
          <cell r="AB53" t="str">
            <v>105492-P.S.R. CAMISA</v>
          </cell>
          <cell r="AI53">
            <v>1</v>
          </cell>
          <cell r="AN53">
            <v>1</v>
          </cell>
        </row>
        <row r="54">
          <cell r="G54" t="str">
            <v>105309-CES. RURAL CANELA</v>
          </cell>
          <cell r="H54">
            <v>1</v>
          </cell>
          <cell r="I54">
            <v>4</v>
          </cell>
          <cell r="J54">
            <v>3</v>
          </cell>
          <cell r="L54">
            <v>2</v>
          </cell>
          <cell r="M54">
            <v>2</v>
          </cell>
          <cell r="O54">
            <v>2</v>
          </cell>
          <cell r="Q54">
            <v>4</v>
          </cell>
          <cell r="R54">
            <v>1</v>
          </cell>
          <cell r="S54">
            <v>19</v>
          </cell>
          <cell r="AB54" t="str">
            <v>105501-P.S.R. ARBOLEDA GRANDE</v>
          </cell>
          <cell r="AD54">
            <v>1</v>
          </cell>
          <cell r="AE54">
            <v>1</v>
          </cell>
          <cell r="AG54">
            <v>2</v>
          </cell>
          <cell r="AK54">
            <v>1</v>
          </cell>
          <cell r="AN54">
            <v>5</v>
          </cell>
        </row>
        <row r="55">
          <cell r="G55" t="str">
            <v>105450-P.S.R. MINCHA NORTE            </v>
          </cell>
          <cell r="J55">
            <v>1</v>
          </cell>
          <cell r="S55">
            <v>1</v>
          </cell>
          <cell r="AB55" t="str">
            <v>04301-OVALLE</v>
          </cell>
          <cell r="AC55">
            <v>8</v>
          </cell>
          <cell r="AD55">
            <v>10</v>
          </cell>
          <cell r="AE55">
            <v>17</v>
          </cell>
          <cell r="AF55">
            <v>8</v>
          </cell>
          <cell r="AG55">
            <v>14</v>
          </cell>
          <cell r="AH55">
            <v>51</v>
          </cell>
          <cell r="AI55">
            <v>15</v>
          </cell>
          <cell r="AJ55">
            <v>20</v>
          </cell>
          <cell r="AK55">
            <v>17</v>
          </cell>
          <cell r="AM55">
            <v>5</v>
          </cell>
          <cell r="AN55">
            <v>165</v>
          </cell>
        </row>
        <row r="56">
          <cell r="G56" t="str">
            <v>105482-P.S.R. CANELA ALTA</v>
          </cell>
          <cell r="I56">
            <v>1</v>
          </cell>
          <cell r="S56">
            <v>1</v>
          </cell>
          <cell r="AB56" t="str">
            <v>105315-CES. RURAL C. DE TAMAYA</v>
          </cell>
          <cell r="AD56">
            <v>1</v>
          </cell>
          <cell r="AG56">
            <v>1</v>
          </cell>
          <cell r="AI56">
            <v>1</v>
          </cell>
          <cell r="AM56">
            <v>2</v>
          </cell>
          <cell r="AN56">
            <v>5</v>
          </cell>
        </row>
        <row r="57">
          <cell r="G57" t="str">
            <v>105484-P.S.R. HUENTELAUQUEN</v>
          </cell>
          <cell r="Q57">
            <v>1</v>
          </cell>
          <cell r="S57">
            <v>1</v>
          </cell>
          <cell r="AB57" t="str">
            <v>105317-CES. JORGE JORDAN D.</v>
          </cell>
          <cell r="AC57">
            <v>2</v>
          </cell>
          <cell r="AD57">
            <v>1</v>
          </cell>
          <cell r="AE57">
            <v>10</v>
          </cell>
          <cell r="AF57">
            <v>1</v>
          </cell>
          <cell r="AG57">
            <v>4</v>
          </cell>
          <cell r="AH57">
            <v>4</v>
          </cell>
          <cell r="AI57">
            <v>3</v>
          </cell>
          <cell r="AJ57">
            <v>3</v>
          </cell>
          <cell r="AK57">
            <v>6</v>
          </cell>
          <cell r="AM57">
            <v>1</v>
          </cell>
          <cell r="AN57">
            <v>35</v>
          </cell>
        </row>
        <row r="58">
          <cell r="G58" t="str">
            <v>105493-P.S.R. MINCHA SUR</v>
          </cell>
          <cell r="K58">
            <v>1</v>
          </cell>
          <cell r="O58">
            <v>1</v>
          </cell>
          <cell r="S58">
            <v>2</v>
          </cell>
          <cell r="AB58" t="str">
            <v>105322-CES. MARCOS MACUADA</v>
          </cell>
          <cell r="AC58">
            <v>2</v>
          </cell>
          <cell r="AE58">
            <v>3</v>
          </cell>
          <cell r="AF58">
            <v>2</v>
          </cell>
          <cell r="AH58">
            <v>23</v>
          </cell>
          <cell r="AI58">
            <v>2</v>
          </cell>
          <cell r="AJ58">
            <v>3</v>
          </cell>
          <cell r="AN58">
            <v>35</v>
          </cell>
        </row>
        <row r="59">
          <cell r="G59" t="str">
            <v>105498-P.S.R. QUEBRADA DE LINARES</v>
          </cell>
          <cell r="N59">
            <v>1</v>
          </cell>
          <cell r="S59">
            <v>1</v>
          </cell>
          <cell r="AB59" t="str">
            <v>105324-CES. SOTAQUI</v>
          </cell>
          <cell r="AH59">
            <v>1</v>
          </cell>
          <cell r="AJ59">
            <v>3</v>
          </cell>
          <cell r="AM59">
            <v>1</v>
          </cell>
          <cell r="AN59">
            <v>5</v>
          </cell>
        </row>
        <row r="60">
          <cell r="G60" t="str">
            <v>04203-LOS VILOS</v>
          </cell>
          <cell r="H60">
            <v>6</v>
          </cell>
          <cell r="I60">
            <v>8</v>
          </cell>
          <cell r="J60">
            <v>2</v>
          </cell>
          <cell r="K60">
            <v>2</v>
          </cell>
          <cell r="L60">
            <v>4</v>
          </cell>
          <cell r="M60">
            <v>1</v>
          </cell>
          <cell r="N60">
            <v>6</v>
          </cell>
          <cell r="O60">
            <v>13</v>
          </cell>
          <cell r="P60">
            <v>2</v>
          </cell>
          <cell r="Q60">
            <v>4</v>
          </cell>
          <cell r="R60">
            <v>1</v>
          </cell>
          <cell r="S60">
            <v>49</v>
          </cell>
          <cell r="AB60" t="str">
            <v>105415-P.S.R. BARRAZA</v>
          </cell>
          <cell r="AC60">
            <v>1</v>
          </cell>
          <cell r="AH60">
            <v>1</v>
          </cell>
          <cell r="AJ60">
            <v>1</v>
          </cell>
          <cell r="AK60">
            <v>1</v>
          </cell>
          <cell r="AN60">
            <v>4</v>
          </cell>
        </row>
        <row r="61">
          <cell r="G61" t="str">
            <v>105108-HOSPITAL LOS VILOS</v>
          </cell>
          <cell r="H61">
            <v>4</v>
          </cell>
          <cell r="I61">
            <v>6</v>
          </cell>
          <cell r="J61">
            <v>2</v>
          </cell>
          <cell r="K61">
            <v>2</v>
          </cell>
          <cell r="L61">
            <v>3</v>
          </cell>
          <cell r="N61">
            <v>6</v>
          </cell>
          <cell r="O61">
            <v>12</v>
          </cell>
          <cell r="P61">
            <v>1</v>
          </cell>
          <cell r="R61">
            <v>1</v>
          </cell>
          <cell r="S61">
            <v>37</v>
          </cell>
          <cell r="AB61" t="str">
            <v>105416-P.S.R. CAMARICO                  </v>
          </cell>
          <cell r="AH61">
            <v>1</v>
          </cell>
          <cell r="AJ61">
            <v>1</v>
          </cell>
          <cell r="AN61">
            <v>2</v>
          </cell>
        </row>
        <row r="62">
          <cell r="G62" t="str">
            <v>105478-P.S.R. CAIMANES                   </v>
          </cell>
          <cell r="H62">
            <v>2</v>
          </cell>
          <cell r="I62">
            <v>1</v>
          </cell>
          <cell r="L62">
            <v>1</v>
          </cell>
          <cell r="M62">
            <v>1</v>
          </cell>
          <cell r="O62">
            <v>1</v>
          </cell>
          <cell r="Q62">
            <v>3</v>
          </cell>
          <cell r="S62">
            <v>9</v>
          </cell>
          <cell r="AB62" t="str">
            <v>105417-P.S.R. ALCONES BAJOS</v>
          </cell>
          <cell r="AC62">
            <v>1</v>
          </cell>
          <cell r="AD62">
            <v>2</v>
          </cell>
          <cell r="AG62">
            <v>2</v>
          </cell>
          <cell r="AH62">
            <v>1</v>
          </cell>
          <cell r="AJ62">
            <v>1</v>
          </cell>
          <cell r="AN62">
            <v>7</v>
          </cell>
        </row>
        <row r="63">
          <cell r="G63" t="str">
            <v>105479-P.S.R. GUANGUALI</v>
          </cell>
          <cell r="I63">
            <v>1</v>
          </cell>
          <cell r="S63">
            <v>1</v>
          </cell>
          <cell r="AB63" t="str">
            <v>105419-P.S.R. LAS SOSSAS</v>
          </cell>
          <cell r="AE63">
            <v>1</v>
          </cell>
          <cell r="AJ63">
            <v>1</v>
          </cell>
          <cell r="AN63">
            <v>2</v>
          </cell>
        </row>
        <row r="64">
          <cell r="G64" t="str">
            <v>105511-P.S.R. LOS CONDORES</v>
          </cell>
          <cell r="P64">
            <v>1</v>
          </cell>
          <cell r="Q64">
            <v>1</v>
          </cell>
          <cell r="S64">
            <v>2</v>
          </cell>
          <cell r="AB64" t="str">
            <v>105420-P.S.R. LIMARI</v>
          </cell>
          <cell r="AF64">
            <v>1</v>
          </cell>
          <cell r="AH64">
            <v>8</v>
          </cell>
          <cell r="AI64">
            <v>3</v>
          </cell>
          <cell r="AJ64">
            <v>2</v>
          </cell>
          <cell r="AK64">
            <v>2</v>
          </cell>
          <cell r="AM64">
            <v>1</v>
          </cell>
          <cell r="AN64">
            <v>17</v>
          </cell>
        </row>
        <row r="65">
          <cell r="G65" t="str">
            <v>04204-SALAMANCA</v>
          </cell>
          <cell r="H65">
            <v>21</v>
          </cell>
          <cell r="I65">
            <v>6</v>
          </cell>
          <cell r="J65">
            <v>11</v>
          </cell>
          <cell r="K65">
            <v>17</v>
          </cell>
          <cell r="L65">
            <v>20</v>
          </cell>
          <cell r="M65">
            <v>17</v>
          </cell>
          <cell r="N65">
            <v>16</v>
          </cell>
          <cell r="O65">
            <v>15</v>
          </cell>
          <cell r="P65">
            <v>13</v>
          </cell>
          <cell r="Q65">
            <v>10</v>
          </cell>
          <cell r="R65">
            <v>7</v>
          </cell>
          <cell r="S65">
            <v>153</v>
          </cell>
          <cell r="AB65" t="str">
            <v>105422-P.S.R. HORNILLOS</v>
          </cell>
          <cell r="AH65">
            <v>1</v>
          </cell>
          <cell r="AJ65">
            <v>1</v>
          </cell>
          <cell r="AK65">
            <v>1</v>
          </cell>
          <cell r="AN65">
            <v>3</v>
          </cell>
        </row>
        <row r="66">
          <cell r="G66" t="str">
            <v>105104-HOSPITAL SALAMANCA</v>
          </cell>
          <cell r="H66">
            <v>13</v>
          </cell>
          <cell r="I66">
            <v>4</v>
          </cell>
          <cell r="J66">
            <v>6</v>
          </cell>
          <cell r="K66">
            <v>8</v>
          </cell>
          <cell r="L66">
            <v>15</v>
          </cell>
          <cell r="M66">
            <v>12</v>
          </cell>
          <cell r="N66">
            <v>9</v>
          </cell>
          <cell r="O66">
            <v>6</v>
          </cell>
          <cell r="P66">
            <v>6</v>
          </cell>
          <cell r="Q66">
            <v>5</v>
          </cell>
          <cell r="R66">
            <v>4</v>
          </cell>
          <cell r="S66">
            <v>88</v>
          </cell>
          <cell r="AB66" t="str">
            <v>105437-P.S.R. CHALINGA</v>
          </cell>
          <cell r="AJ66">
            <v>1</v>
          </cell>
          <cell r="AN66">
            <v>1</v>
          </cell>
        </row>
        <row r="67">
          <cell r="G67" t="str">
            <v>105452-P.S.R. CUNCUMEN                 </v>
          </cell>
          <cell r="H67">
            <v>7</v>
          </cell>
          <cell r="I67">
            <v>1</v>
          </cell>
          <cell r="J67">
            <v>4</v>
          </cell>
          <cell r="K67">
            <v>5</v>
          </cell>
          <cell r="L67">
            <v>3</v>
          </cell>
          <cell r="N67">
            <v>5</v>
          </cell>
          <cell r="O67">
            <v>5</v>
          </cell>
          <cell r="P67">
            <v>5</v>
          </cell>
          <cell r="Q67">
            <v>1</v>
          </cell>
          <cell r="R67">
            <v>1</v>
          </cell>
          <cell r="S67">
            <v>37</v>
          </cell>
          <cell r="AB67" t="str">
            <v>105439-P.S.R. CERRO BLANCO</v>
          </cell>
          <cell r="AC67">
            <v>1</v>
          </cell>
          <cell r="AK67">
            <v>1</v>
          </cell>
          <cell r="AN67">
            <v>2</v>
          </cell>
        </row>
        <row r="68">
          <cell r="G68" t="str">
            <v>105454-P.S.R. CUNLAGUA</v>
          </cell>
          <cell r="O68">
            <v>2</v>
          </cell>
          <cell r="P68">
            <v>1</v>
          </cell>
          <cell r="S68">
            <v>3</v>
          </cell>
          <cell r="AB68" t="str">
            <v>105507-P.S.R. HUAMALATA</v>
          </cell>
          <cell r="AE68">
            <v>2</v>
          </cell>
          <cell r="AG68">
            <v>3</v>
          </cell>
          <cell r="AH68">
            <v>5</v>
          </cell>
          <cell r="AJ68">
            <v>2</v>
          </cell>
          <cell r="AK68">
            <v>1</v>
          </cell>
          <cell r="AN68">
            <v>13</v>
          </cell>
        </row>
        <row r="69">
          <cell r="G69" t="str">
            <v>105455-P.S.R. CHILLEPIN</v>
          </cell>
          <cell r="K69">
            <v>3</v>
          </cell>
          <cell r="O69">
            <v>1</v>
          </cell>
          <cell r="R69">
            <v>1</v>
          </cell>
          <cell r="S69">
            <v>5</v>
          </cell>
          <cell r="AB69" t="str">
            <v>105510-P.S.R. RECOLETA</v>
          </cell>
          <cell r="AE69">
            <v>1</v>
          </cell>
          <cell r="AF69">
            <v>2</v>
          </cell>
          <cell r="AG69">
            <v>1</v>
          </cell>
          <cell r="AI69">
            <v>1</v>
          </cell>
          <cell r="AK69">
            <v>2</v>
          </cell>
          <cell r="AN69">
            <v>7</v>
          </cell>
        </row>
        <row r="70">
          <cell r="G70" t="str">
            <v>105456-P.S.R. LLIMPO</v>
          </cell>
          <cell r="L70">
            <v>2</v>
          </cell>
          <cell r="M70">
            <v>1</v>
          </cell>
          <cell r="O70">
            <v>1</v>
          </cell>
          <cell r="Q70">
            <v>1</v>
          </cell>
          <cell r="R70">
            <v>1</v>
          </cell>
          <cell r="S70">
            <v>6</v>
          </cell>
          <cell r="AB70" t="str">
            <v>105722-CECOF SAN JOSE DE LA DEHESA</v>
          </cell>
          <cell r="AC70">
            <v>1</v>
          </cell>
          <cell r="AD70">
            <v>3</v>
          </cell>
          <cell r="AF70">
            <v>2</v>
          </cell>
          <cell r="AI70">
            <v>1</v>
          </cell>
          <cell r="AN70">
            <v>7</v>
          </cell>
        </row>
        <row r="71">
          <cell r="G71" t="str">
            <v>105457-P.S.R. SAN AGUSTIN</v>
          </cell>
          <cell r="H71">
            <v>1</v>
          </cell>
          <cell r="I71">
            <v>1</v>
          </cell>
          <cell r="S71">
            <v>2</v>
          </cell>
          <cell r="AB71" t="str">
            <v>105723-CECOF LIMARI</v>
          </cell>
          <cell r="AD71">
            <v>3</v>
          </cell>
          <cell r="AG71">
            <v>3</v>
          </cell>
          <cell r="AH71">
            <v>6</v>
          </cell>
          <cell r="AI71">
            <v>4</v>
          </cell>
          <cell r="AJ71">
            <v>1</v>
          </cell>
          <cell r="AK71">
            <v>3</v>
          </cell>
          <cell r="AN71">
            <v>20</v>
          </cell>
        </row>
        <row r="72">
          <cell r="G72" t="str">
            <v>105458-P.S.R. TAHUINCO</v>
          </cell>
          <cell r="M72">
            <v>2</v>
          </cell>
          <cell r="Q72">
            <v>1</v>
          </cell>
          <cell r="S72">
            <v>3</v>
          </cell>
          <cell r="AB72" t="str">
            <v>04302-COMBARBALÁ</v>
          </cell>
          <cell r="AC72">
            <v>4</v>
          </cell>
          <cell r="AE72">
            <v>5</v>
          </cell>
          <cell r="AF72">
            <v>2</v>
          </cell>
          <cell r="AG72">
            <v>1</v>
          </cell>
          <cell r="AH72">
            <v>4</v>
          </cell>
          <cell r="AI72">
            <v>6</v>
          </cell>
          <cell r="AJ72">
            <v>4</v>
          </cell>
          <cell r="AK72">
            <v>5</v>
          </cell>
          <cell r="AL72">
            <v>5</v>
          </cell>
          <cell r="AM72">
            <v>4</v>
          </cell>
          <cell r="AN72">
            <v>40</v>
          </cell>
        </row>
        <row r="73">
          <cell r="G73" t="str">
            <v>105491-P.S.R. QUELEN BAJO</v>
          </cell>
          <cell r="J73">
            <v>1</v>
          </cell>
          <cell r="M73">
            <v>2</v>
          </cell>
          <cell r="Q73">
            <v>2</v>
          </cell>
          <cell r="S73">
            <v>5</v>
          </cell>
          <cell r="AB73" t="str">
            <v>105105-HOSPITAL COMBARBALA</v>
          </cell>
          <cell r="AC73">
            <v>2</v>
          </cell>
          <cell r="AE73">
            <v>2</v>
          </cell>
          <cell r="AH73">
            <v>4</v>
          </cell>
          <cell r="AI73">
            <v>3</v>
          </cell>
          <cell r="AJ73">
            <v>3</v>
          </cell>
          <cell r="AK73">
            <v>2</v>
          </cell>
          <cell r="AL73">
            <v>4</v>
          </cell>
          <cell r="AM73">
            <v>1</v>
          </cell>
          <cell r="AN73">
            <v>21</v>
          </cell>
        </row>
        <row r="74">
          <cell r="G74" t="str">
            <v>105501-P.S.R. ARBOLEDA GRANDE</v>
          </cell>
          <cell r="K74">
            <v>1</v>
          </cell>
          <cell r="N74">
            <v>2</v>
          </cell>
          <cell r="P74">
            <v>1</v>
          </cell>
          <cell r="S74">
            <v>4</v>
          </cell>
          <cell r="AB74" t="str">
            <v>105434-P.S.R. SAN MARCOS</v>
          </cell>
          <cell r="AC74">
            <v>1</v>
          </cell>
          <cell r="AE74">
            <v>2</v>
          </cell>
          <cell r="AI74">
            <v>1</v>
          </cell>
          <cell r="AJ74">
            <v>1</v>
          </cell>
          <cell r="AN74">
            <v>5</v>
          </cell>
        </row>
        <row r="75">
          <cell r="G75" t="str">
            <v>04301-OVALLE</v>
          </cell>
          <cell r="H75">
            <v>44</v>
          </cell>
          <cell r="I75">
            <v>42</v>
          </cell>
          <cell r="J75">
            <v>46</v>
          </cell>
          <cell r="K75">
            <v>26</v>
          </cell>
          <cell r="L75">
            <v>59</v>
          </cell>
          <cell r="M75">
            <v>28</v>
          </cell>
          <cell r="N75">
            <v>66</v>
          </cell>
          <cell r="O75">
            <v>67</v>
          </cell>
          <cell r="P75">
            <v>38</v>
          </cell>
          <cell r="Q75">
            <v>4</v>
          </cell>
          <cell r="R75">
            <v>18</v>
          </cell>
          <cell r="S75">
            <v>438</v>
          </cell>
          <cell r="AB75" t="str">
            <v>105441-P.S.R. MANQUEHUA</v>
          </cell>
          <cell r="AK75">
            <v>1</v>
          </cell>
          <cell r="AN75">
            <v>1</v>
          </cell>
        </row>
        <row r="76">
          <cell r="G76" t="str">
            <v>105315-CES. RURAL C. DE TAMAYA</v>
          </cell>
          <cell r="I76">
            <v>2</v>
          </cell>
          <cell r="J76">
            <v>4</v>
          </cell>
          <cell r="K76">
            <v>3</v>
          </cell>
          <cell r="L76">
            <v>1</v>
          </cell>
          <cell r="M76">
            <v>9</v>
          </cell>
          <cell r="O76">
            <v>7</v>
          </cell>
          <cell r="P76">
            <v>3</v>
          </cell>
          <cell r="R76">
            <v>1</v>
          </cell>
          <cell r="S76">
            <v>30</v>
          </cell>
          <cell r="AB76" t="str">
            <v>105459-P.S.R. BARRANCAS                </v>
          </cell>
          <cell r="AC76">
            <v>1</v>
          </cell>
          <cell r="AN76">
            <v>1</v>
          </cell>
        </row>
        <row r="77">
          <cell r="G77" t="str">
            <v>105317-CES. JORGE JORDAN D.</v>
          </cell>
          <cell r="H77">
            <v>14</v>
          </cell>
          <cell r="I77">
            <v>6</v>
          </cell>
          <cell r="J77">
            <v>13</v>
          </cell>
          <cell r="K77">
            <v>7</v>
          </cell>
          <cell r="L77">
            <v>23</v>
          </cell>
          <cell r="M77">
            <v>13</v>
          </cell>
          <cell r="N77">
            <v>9</v>
          </cell>
          <cell r="O77">
            <v>13</v>
          </cell>
          <cell r="P77">
            <v>11</v>
          </cell>
          <cell r="R77">
            <v>8</v>
          </cell>
          <cell r="S77">
            <v>117</v>
          </cell>
          <cell r="AB77" t="str">
            <v>105460-P.S.R. COGOTI 18</v>
          </cell>
          <cell r="AI77">
            <v>1</v>
          </cell>
          <cell r="AM77">
            <v>1</v>
          </cell>
          <cell r="AN77">
            <v>2</v>
          </cell>
        </row>
        <row r="78">
          <cell r="G78" t="str">
            <v>105322-CES. MARCOS MACUADA</v>
          </cell>
          <cell r="H78">
            <v>19</v>
          </cell>
          <cell r="I78">
            <v>17</v>
          </cell>
          <cell r="J78">
            <v>15</v>
          </cell>
          <cell r="K78">
            <v>8</v>
          </cell>
          <cell r="L78">
            <v>25</v>
          </cell>
          <cell r="N78">
            <v>35</v>
          </cell>
          <cell r="O78">
            <v>34</v>
          </cell>
          <cell r="P78">
            <v>14</v>
          </cell>
          <cell r="Q78">
            <v>2</v>
          </cell>
          <cell r="R78">
            <v>3</v>
          </cell>
          <cell r="S78">
            <v>172</v>
          </cell>
          <cell r="AB78" t="str">
            <v>105462-P.S.R. EL SAUCE</v>
          </cell>
          <cell r="AF78">
            <v>2</v>
          </cell>
          <cell r="AN78">
            <v>2</v>
          </cell>
        </row>
        <row r="79">
          <cell r="G79" t="str">
            <v>105324-CES. SOTAQUI</v>
          </cell>
          <cell r="H79">
            <v>1</v>
          </cell>
          <cell r="I79">
            <v>6</v>
          </cell>
          <cell r="J79">
            <v>2</v>
          </cell>
          <cell r="K79">
            <v>2</v>
          </cell>
          <cell r="N79">
            <v>4</v>
          </cell>
          <cell r="O79">
            <v>1</v>
          </cell>
          <cell r="P79">
            <v>2</v>
          </cell>
          <cell r="R79">
            <v>1</v>
          </cell>
          <cell r="S79">
            <v>19</v>
          </cell>
          <cell r="AB79" t="str">
            <v>105463-P.S.R. QUILITAPIA</v>
          </cell>
          <cell r="AE79">
            <v>1</v>
          </cell>
          <cell r="AL79">
            <v>1</v>
          </cell>
          <cell r="AM79">
            <v>2</v>
          </cell>
          <cell r="AN79">
            <v>4</v>
          </cell>
        </row>
        <row r="80">
          <cell r="G80" t="str">
            <v>105415-P.S.R. BARRAZA</v>
          </cell>
          <cell r="M80">
            <v>1</v>
          </cell>
          <cell r="O80">
            <v>1</v>
          </cell>
          <cell r="P80">
            <v>1</v>
          </cell>
          <cell r="Q80">
            <v>1</v>
          </cell>
          <cell r="R80">
            <v>1</v>
          </cell>
          <cell r="S80">
            <v>5</v>
          </cell>
          <cell r="AB80" t="str">
            <v>105464-P.S.R. LA LIGUA</v>
          </cell>
          <cell r="AG80">
            <v>1</v>
          </cell>
          <cell r="AK80">
            <v>1</v>
          </cell>
          <cell r="AN80">
            <v>2</v>
          </cell>
        </row>
        <row r="81">
          <cell r="G81" t="str">
            <v>105416-P.S.R. CAMARICO                  </v>
          </cell>
          <cell r="L81">
            <v>1</v>
          </cell>
          <cell r="N81">
            <v>4</v>
          </cell>
          <cell r="O81">
            <v>1</v>
          </cell>
          <cell r="P81">
            <v>1</v>
          </cell>
          <cell r="R81">
            <v>1</v>
          </cell>
          <cell r="S81">
            <v>8</v>
          </cell>
          <cell r="AB81" t="str">
            <v>105465-P.S.R. RAMADILLA</v>
          </cell>
          <cell r="AI81">
            <v>1</v>
          </cell>
          <cell r="AK81">
            <v>1</v>
          </cell>
          <cell r="AN81">
            <v>2</v>
          </cell>
        </row>
        <row r="82">
          <cell r="G82" t="str">
            <v>105417-P.S.R. ALCONES BAJOS</v>
          </cell>
          <cell r="I82">
            <v>1</v>
          </cell>
          <cell r="N82">
            <v>1</v>
          </cell>
          <cell r="O82">
            <v>1</v>
          </cell>
          <cell r="S82">
            <v>3</v>
          </cell>
          <cell r="AB82" t="str">
            <v>04304-MONTE PATRIA</v>
          </cell>
          <cell r="AC82">
            <v>2</v>
          </cell>
          <cell r="AD82">
            <v>2</v>
          </cell>
          <cell r="AE82">
            <v>9</v>
          </cell>
          <cell r="AF82">
            <v>7</v>
          </cell>
          <cell r="AG82">
            <v>2</v>
          </cell>
          <cell r="AH82">
            <v>2</v>
          </cell>
          <cell r="AI82">
            <v>3</v>
          </cell>
          <cell r="AJ82">
            <v>4</v>
          </cell>
          <cell r="AK82">
            <v>4</v>
          </cell>
          <cell r="AL82">
            <v>2</v>
          </cell>
          <cell r="AM82">
            <v>5</v>
          </cell>
          <cell r="AN82">
            <v>42</v>
          </cell>
        </row>
        <row r="83">
          <cell r="G83" t="str">
            <v>105419-P.S.R. LAS SOSSAS</v>
          </cell>
          <cell r="J83">
            <v>2</v>
          </cell>
          <cell r="L83">
            <v>1</v>
          </cell>
          <cell r="S83">
            <v>3</v>
          </cell>
          <cell r="AB83" t="str">
            <v>105307-CES. RURAL MONTE PATRIA</v>
          </cell>
          <cell r="AC83">
            <v>1</v>
          </cell>
          <cell r="AD83">
            <v>1</v>
          </cell>
          <cell r="AF83">
            <v>1</v>
          </cell>
          <cell r="AI83">
            <v>1</v>
          </cell>
          <cell r="AL83">
            <v>2</v>
          </cell>
          <cell r="AM83">
            <v>1</v>
          </cell>
          <cell r="AN83">
            <v>7</v>
          </cell>
        </row>
        <row r="84">
          <cell r="G84" t="str">
            <v>105420-P.S.R. LIMARI</v>
          </cell>
          <cell r="H84">
            <v>1</v>
          </cell>
          <cell r="I84">
            <v>1</v>
          </cell>
          <cell r="J84">
            <v>1</v>
          </cell>
          <cell r="L84">
            <v>1</v>
          </cell>
          <cell r="N84">
            <v>4</v>
          </cell>
          <cell r="P84">
            <v>1</v>
          </cell>
          <cell r="S84">
            <v>9</v>
          </cell>
          <cell r="AB84" t="str">
            <v>105311-CES. RURAL CHAÑARAL ALTO</v>
          </cell>
          <cell r="AE84">
            <v>3</v>
          </cell>
          <cell r="AG84">
            <v>2</v>
          </cell>
          <cell r="AI84">
            <v>1</v>
          </cell>
          <cell r="AJ84">
            <v>1</v>
          </cell>
          <cell r="AM84">
            <v>3</v>
          </cell>
          <cell r="AN84">
            <v>10</v>
          </cell>
        </row>
        <row r="85">
          <cell r="G85" t="str">
            <v>105422-P.S.R. HORNILLOS</v>
          </cell>
          <cell r="L85">
            <v>1</v>
          </cell>
          <cell r="M85">
            <v>1</v>
          </cell>
          <cell r="P85">
            <v>1</v>
          </cell>
          <cell r="R85">
            <v>1</v>
          </cell>
          <cell r="S85">
            <v>4</v>
          </cell>
          <cell r="AB85" t="str">
            <v>105312-CES. RURAL CAREN</v>
          </cell>
          <cell r="AE85">
            <v>4</v>
          </cell>
          <cell r="AJ85">
            <v>2</v>
          </cell>
          <cell r="AK85">
            <v>1</v>
          </cell>
          <cell r="AN85">
            <v>7</v>
          </cell>
        </row>
        <row r="86">
          <cell r="G86" t="str">
            <v>105437-P.S.R. CHALINGA</v>
          </cell>
          <cell r="H86">
            <v>1</v>
          </cell>
          <cell r="S86">
            <v>1</v>
          </cell>
          <cell r="AB86" t="str">
            <v>105318-CES. RURAL EL PALQUI</v>
          </cell>
          <cell r="AE86">
            <v>2</v>
          </cell>
          <cell r="AF86">
            <v>5</v>
          </cell>
          <cell r="AH86">
            <v>1</v>
          </cell>
          <cell r="AI86">
            <v>1</v>
          </cell>
          <cell r="AK86">
            <v>2</v>
          </cell>
          <cell r="AN86">
            <v>11</v>
          </cell>
        </row>
        <row r="87">
          <cell r="G87" t="str">
            <v>105439-P.S.R. CERRO BLANCO</v>
          </cell>
          <cell r="L87">
            <v>1</v>
          </cell>
          <cell r="O87">
            <v>1</v>
          </cell>
          <cell r="S87">
            <v>2</v>
          </cell>
          <cell r="AB87" t="str">
            <v>105430-P.S.R. MIALQUI</v>
          </cell>
          <cell r="AC87">
            <v>1</v>
          </cell>
          <cell r="AN87">
            <v>1</v>
          </cell>
        </row>
        <row r="88">
          <cell r="G88" t="str">
            <v>105507-P.S.R. HUAMALATA</v>
          </cell>
          <cell r="H88">
            <v>3</v>
          </cell>
          <cell r="K88">
            <v>1</v>
          </cell>
          <cell r="L88">
            <v>1</v>
          </cell>
          <cell r="M88">
            <v>1</v>
          </cell>
          <cell r="O88">
            <v>1</v>
          </cell>
          <cell r="S88">
            <v>7</v>
          </cell>
          <cell r="AB88" t="str">
            <v>105431-P.S.R. PEDREGAL</v>
          </cell>
          <cell r="AD88">
            <v>1</v>
          </cell>
          <cell r="AN88">
            <v>1</v>
          </cell>
        </row>
        <row r="89">
          <cell r="G89" t="str">
            <v>105510-P.S.R. RECOLETA</v>
          </cell>
          <cell r="I89">
            <v>2</v>
          </cell>
          <cell r="K89">
            <v>1</v>
          </cell>
          <cell r="L89">
            <v>2</v>
          </cell>
          <cell r="M89">
            <v>2</v>
          </cell>
          <cell r="N89">
            <v>1</v>
          </cell>
          <cell r="O89">
            <v>2</v>
          </cell>
          <cell r="R89">
            <v>1</v>
          </cell>
          <cell r="S89">
            <v>11</v>
          </cell>
          <cell r="AB89" t="str">
            <v>105435-P.S.R. TULAHUEN</v>
          </cell>
          <cell r="AF89">
            <v>1</v>
          </cell>
          <cell r="AK89">
            <v>1</v>
          </cell>
          <cell r="AM89">
            <v>1</v>
          </cell>
          <cell r="AN89">
            <v>3</v>
          </cell>
        </row>
        <row r="90">
          <cell r="G90" t="str">
            <v>105722-CECOF SAN JOSE DE LA DEHESA</v>
          </cell>
          <cell r="H90">
            <v>2</v>
          </cell>
          <cell r="I90">
            <v>4</v>
          </cell>
          <cell r="J90">
            <v>4</v>
          </cell>
          <cell r="K90">
            <v>4</v>
          </cell>
          <cell r="L90">
            <v>2</v>
          </cell>
          <cell r="N90">
            <v>8</v>
          </cell>
          <cell r="O90">
            <v>4</v>
          </cell>
          <cell r="P90">
            <v>1</v>
          </cell>
          <cell r="S90">
            <v>29</v>
          </cell>
          <cell r="AB90" t="str">
            <v>105436-P.S.R. EL MAITEN</v>
          </cell>
          <cell r="AH90">
            <v>1</v>
          </cell>
          <cell r="AJ90">
            <v>1</v>
          </cell>
          <cell r="AN90">
            <v>2</v>
          </cell>
        </row>
        <row r="91">
          <cell r="G91" t="str">
            <v>105723-CECOF LIMARI</v>
          </cell>
          <cell r="H91">
            <v>3</v>
          </cell>
          <cell r="I91">
            <v>3</v>
          </cell>
          <cell r="J91">
            <v>5</v>
          </cell>
          <cell r="M91">
            <v>1</v>
          </cell>
          <cell r="O91">
            <v>1</v>
          </cell>
          <cell r="P91">
            <v>3</v>
          </cell>
          <cell r="Q91">
            <v>1</v>
          </cell>
          <cell r="R91">
            <v>1</v>
          </cell>
          <cell r="S91">
            <v>18</v>
          </cell>
          <cell r="AB91" t="str">
            <v>04304-PUNITAQUI</v>
          </cell>
          <cell r="AD91">
            <v>1</v>
          </cell>
          <cell r="AF91">
            <v>2</v>
          </cell>
          <cell r="AH91">
            <v>4</v>
          </cell>
          <cell r="AN91">
            <v>7</v>
          </cell>
        </row>
        <row r="92">
          <cell r="G92" t="str">
            <v>04302-COMBARBALÁ</v>
          </cell>
          <cell r="H92">
            <v>5</v>
          </cell>
          <cell r="I92">
            <v>2</v>
          </cell>
          <cell r="J92">
            <v>5</v>
          </cell>
          <cell r="K92">
            <v>6</v>
          </cell>
          <cell r="L92">
            <v>6</v>
          </cell>
          <cell r="M92">
            <v>5</v>
          </cell>
          <cell r="N92">
            <v>3</v>
          </cell>
          <cell r="O92">
            <v>5</v>
          </cell>
          <cell r="P92">
            <v>11</v>
          </cell>
          <cell r="Q92">
            <v>5</v>
          </cell>
          <cell r="R92">
            <v>7</v>
          </cell>
          <cell r="S92">
            <v>60</v>
          </cell>
          <cell r="AB92" t="str">
            <v>105308-CES. RURAL PUNITAQUI</v>
          </cell>
          <cell r="AD92">
            <v>1</v>
          </cell>
          <cell r="AF92">
            <v>1</v>
          </cell>
          <cell r="AH92">
            <v>4</v>
          </cell>
          <cell r="AN92">
            <v>6</v>
          </cell>
        </row>
        <row r="93">
          <cell r="G93" t="str">
            <v>105105-HOSPITAL COMBARBALA</v>
          </cell>
          <cell r="I93">
            <v>1</v>
          </cell>
          <cell r="J93">
            <v>4</v>
          </cell>
          <cell r="K93">
            <v>5</v>
          </cell>
          <cell r="L93">
            <v>5</v>
          </cell>
          <cell r="M93">
            <v>4</v>
          </cell>
          <cell r="O93">
            <v>2</v>
          </cell>
          <cell r="P93">
            <v>2</v>
          </cell>
          <cell r="Q93">
            <v>4</v>
          </cell>
          <cell r="R93">
            <v>4</v>
          </cell>
          <cell r="S93">
            <v>31</v>
          </cell>
          <cell r="AB93" t="str">
            <v>105440-P.S.R. DIVISADERO</v>
          </cell>
          <cell r="AF93">
            <v>1</v>
          </cell>
          <cell r="AN93">
            <v>1</v>
          </cell>
        </row>
        <row r="94">
          <cell r="G94" t="str">
            <v>105434-P.S.R. SAN MARCOS</v>
          </cell>
          <cell r="N94">
            <v>1</v>
          </cell>
          <cell r="P94">
            <v>3</v>
          </cell>
          <cell r="S94">
            <v>4</v>
          </cell>
          <cell r="AB94" t="str">
            <v>04305-RIO HURTADO</v>
          </cell>
          <cell r="AD94">
            <v>3</v>
          </cell>
          <cell r="AF94">
            <v>1</v>
          </cell>
          <cell r="AH94">
            <v>8</v>
          </cell>
          <cell r="AI94">
            <v>1</v>
          </cell>
          <cell r="AN94">
            <v>13</v>
          </cell>
        </row>
        <row r="95">
          <cell r="G95" t="str">
            <v>105441-P.S.R. MANQUEHUA</v>
          </cell>
          <cell r="P95">
            <v>1</v>
          </cell>
          <cell r="S95">
            <v>1</v>
          </cell>
          <cell r="AB95" t="str">
            <v>105310-CES. RURAL PICHASCA</v>
          </cell>
          <cell r="AD95">
            <v>1</v>
          </cell>
          <cell r="AH95">
            <v>5</v>
          </cell>
          <cell r="AI95">
            <v>1</v>
          </cell>
          <cell r="AN95">
            <v>7</v>
          </cell>
        </row>
        <row r="96">
          <cell r="G96" t="str">
            <v>105459-P.S.R. BARRANCAS                </v>
          </cell>
          <cell r="H96">
            <v>2</v>
          </cell>
          <cell r="N96">
            <v>2</v>
          </cell>
          <cell r="P96">
            <v>1</v>
          </cell>
          <cell r="S96">
            <v>5</v>
          </cell>
          <cell r="AB96" t="str">
            <v>105409-P.S.R. EL CHAÑAR</v>
          </cell>
          <cell r="AD96">
            <v>1</v>
          </cell>
          <cell r="AF96">
            <v>1</v>
          </cell>
          <cell r="AN96">
            <v>2</v>
          </cell>
        </row>
        <row r="97">
          <cell r="G97" t="str">
            <v>105460-P.S.R. COGOTI 18</v>
          </cell>
          <cell r="K97">
            <v>1</v>
          </cell>
          <cell r="R97">
            <v>1</v>
          </cell>
          <cell r="S97">
            <v>2</v>
          </cell>
          <cell r="AB97" t="str">
            <v>105411-P.S.R. LAS BREAS</v>
          </cell>
          <cell r="AH97">
            <v>1</v>
          </cell>
          <cell r="AN97">
            <v>1</v>
          </cell>
        </row>
        <row r="98">
          <cell r="G98" t="str">
            <v>105461-P.S.R. EL HUACHO</v>
          </cell>
          <cell r="M98">
            <v>1</v>
          </cell>
          <cell r="S98">
            <v>1</v>
          </cell>
          <cell r="AB98" t="str">
            <v>105413-P.S.R. SAMO ALTO</v>
          </cell>
          <cell r="AH98">
            <v>2</v>
          </cell>
          <cell r="AN98">
            <v>2</v>
          </cell>
        </row>
        <row r="99">
          <cell r="G99" t="str">
            <v>105462-P.S.R. EL SAUCE</v>
          </cell>
          <cell r="H99">
            <v>1</v>
          </cell>
          <cell r="P99">
            <v>2</v>
          </cell>
          <cell r="Q99">
            <v>1</v>
          </cell>
          <cell r="S99">
            <v>4</v>
          </cell>
          <cell r="AB99" t="str">
            <v>105414-P.S.R. SERON</v>
          </cell>
          <cell r="AD99">
            <v>1</v>
          </cell>
          <cell r="AN99">
            <v>1</v>
          </cell>
        </row>
        <row r="100">
          <cell r="G100" t="str">
            <v>105463-P.S.R. QUILITAPIA</v>
          </cell>
          <cell r="H100">
            <v>1</v>
          </cell>
          <cell r="L100">
            <v>1</v>
          </cell>
          <cell r="P100">
            <v>1</v>
          </cell>
          <cell r="R100">
            <v>1</v>
          </cell>
          <cell r="S100">
            <v>4</v>
          </cell>
          <cell r="AB100" t="str">
            <v>Total general</v>
          </cell>
          <cell r="AC100">
            <v>72</v>
          </cell>
          <cell r="AD100">
            <v>120</v>
          </cell>
          <cell r="AE100">
            <v>119</v>
          </cell>
          <cell r="AF100">
            <v>104</v>
          </cell>
          <cell r="AG100">
            <v>91</v>
          </cell>
          <cell r="AH100">
            <v>309</v>
          </cell>
          <cell r="AI100">
            <v>143</v>
          </cell>
          <cell r="AJ100">
            <v>151</v>
          </cell>
          <cell r="AK100">
            <v>98</v>
          </cell>
          <cell r="AL100">
            <v>87</v>
          </cell>
          <cell r="AM100">
            <v>78</v>
          </cell>
          <cell r="AN100">
            <v>1372</v>
          </cell>
        </row>
        <row r="101">
          <cell r="G101" t="str">
            <v>105464-P.S.R. LA LIGUA</v>
          </cell>
          <cell r="H101">
            <v>1</v>
          </cell>
          <cell r="I101">
            <v>1</v>
          </cell>
          <cell r="O101">
            <v>1</v>
          </cell>
          <cell r="R101">
            <v>1</v>
          </cell>
          <cell r="S101">
            <v>4</v>
          </cell>
        </row>
        <row r="102">
          <cell r="G102" t="str">
            <v>105465-P.S.R. RAMADILLA</v>
          </cell>
          <cell r="O102">
            <v>1</v>
          </cell>
          <cell r="S102">
            <v>1</v>
          </cell>
        </row>
        <row r="103">
          <cell r="G103" t="str">
            <v>105466-P.S.R. VALLE HERMOSO</v>
          </cell>
          <cell r="J103">
            <v>1</v>
          </cell>
          <cell r="O103">
            <v>1</v>
          </cell>
          <cell r="P103">
            <v>1</v>
          </cell>
          <cell r="S103">
            <v>3</v>
          </cell>
        </row>
        <row r="104">
          <cell r="G104" t="str">
            <v>04304-MONTE PATRIA</v>
          </cell>
          <cell r="H104">
            <v>16</v>
          </cell>
          <cell r="I104">
            <v>9</v>
          </cell>
          <cell r="J104">
            <v>15</v>
          </cell>
          <cell r="K104">
            <v>10</v>
          </cell>
          <cell r="L104">
            <v>2</v>
          </cell>
          <cell r="M104">
            <v>14</v>
          </cell>
          <cell r="N104">
            <v>12</v>
          </cell>
          <cell r="O104">
            <v>15</v>
          </cell>
          <cell r="P104">
            <v>13</v>
          </cell>
          <cell r="Q104">
            <v>7</v>
          </cell>
          <cell r="R104">
            <v>4</v>
          </cell>
          <cell r="S104">
            <v>117</v>
          </cell>
        </row>
        <row r="105">
          <cell r="G105" t="str">
            <v>105307-CES. RURAL MONTE PATRIA</v>
          </cell>
          <cell r="H105">
            <v>6</v>
          </cell>
          <cell r="I105">
            <v>4</v>
          </cell>
          <cell r="J105">
            <v>5</v>
          </cell>
          <cell r="K105">
            <v>3</v>
          </cell>
          <cell r="L105">
            <v>2</v>
          </cell>
          <cell r="M105">
            <v>7</v>
          </cell>
          <cell r="N105">
            <v>2</v>
          </cell>
          <cell r="O105">
            <v>4</v>
          </cell>
          <cell r="P105">
            <v>6</v>
          </cell>
          <cell r="Q105">
            <v>2</v>
          </cell>
          <cell r="R105">
            <v>1</v>
          </cell>
          <cell r="S105">
            <v>42</v>
          </cell>
        </row>
        <row r="106">
          <cell r="G106" t="str">
            <v>105311-CES. RURAL CHAÑARAL ALTO</v>
          </cell>
          <cell r="H106">
            <v>2</v>
          </cell>
          <cell r="J106">
            <v>3</v>
          </cell>
          <cell r="K106">
            <v>2</v>
          </cell>
          <cell r="M106">
            <v>1</v>
          </cell>
          <cell r="N106">
            <v>1</v>
          </cell>
          <cell r="O106">
            <v>4</v>
          </cell>
          <cell r="Q106">
            <v>1</v>
          </cell>
          <cell r="R106">
            <v>2</v>
          </cell>
          <cell r="S106">
            <v>16</v>
          </cell>
        </row>
        <row r="107">
          <cell r="G107" t="str">
            <v>105312-CES. RURAL CAREN</v>
          </cell>
          <cell r="H107">
            <v>2</v>
          </cell>
          <cell r="I107">
            <v>1</v>
          </cell>
          <cell r="J107">
            <v>5</v>
          </cell>
          <cell r="K107">
            <v>3</v>
          </cell>
          <cell r="M107">
            <v>2</v>
          </cell>
          <cell r="N107">
            <v>2</v>
          </cell>
          <cell r="O107">
            <v>3</v>
          </cell>
          <cell r="P107">
            <v>3</v>
          </cell>
          <cell r="S107">
            <v>21</v>
          </cell>
        </row>
        <row r="108">
          <cell r="G108" t="str">
            <v>105318-CES. RURAL EL PALQUI</v>
          </cell>
          <cell r="H108">
            <v>1</v>
          </cell>
          <cell r="I108">
            <v>2</v>
          </cell>
          <cell r="J108">
            <v>1</v>
          </cell>
          <cell r="K108">
            <v>2</v>
          </cell>
          <cell r="M108">
            <v>1</v>
          </cell>
          <cell r="N108">
            <v>3</v>
          </cell>
          <cell r="O108">
            <v>4</v>
          </cell>
          <cell r="P108">
            <v>2</v>
          </cell>
          <cell r="Q108">
            <v>1</v>
          </cell>
          <cell r="S108">
            <v>17</v>
          </cell>
        </row>
        <row r="109">
          <cell r="G109" t="str">
            <v>105427-P.S.R. HACIENDA VALDIVIA</v>
          </cell>
          <cell r="N109">
            <v>1</v>
          </cell>
          <cell r="P109">
            <v>2</v>
          </cell>
          <cell r="R109">
            <v>1</v>
          </cell>
          <cell r="S109">
            <v>4</v>
          </cell>
        </row>
        <row r="110">
          <cell r="G110" t="str">
            <v>105431-P.S.R. PEDREGAL</v>
          </cell>
          <cell r="H110">
            <v>2</v>
          </cell>
          <cell r="J110">
            <v>1</v>
          </cell>
          <cell r="M110">
            <v>1</v>
          </cell>
          <cell r="S110">
            <v>4</v>
          </cell>
        </row>
        <row r="111">
          <cell r="G111" t="str">
            <v>105432-P.S.R. RAPEL</v>
          </cell>
          <cell r="M111">
            <v>1</v>
          </cell>
          <cell r="Q111">
            <v>1</v>
          </cell>
          <cell r="S111">
            <v>2</v>
          </cell>
        </row>
        <row r="112">
          <cell r="G112" t="str">
            <v>105435-P.S.R. TULAHUEN</v>
          </cell>
          <cell r="H112">
            <v>3</v>
          </cell>
          <cell r="I112">
            <v>1</v>
          </cell>
          <cell r="N112">
            <v>3</v>
          </cell>
          <cell r="Q112">
            <v>2</v>
          </cell>
          <cell r="S112">
            <v>9</v>
          </cell>
        </row>
        <row r="113">
          <cell r="G113" t="str">
            <v>105436-P.S.R. EL MAITEN</v>
          </cell>
          <cell r="I113">
            <v>1</v>
          </cell>
          <cell r="S113">
            <v>1</v>
          </cell>
        </row>
        <row r="114">
          <cell r="G114" t="str">
            <v>105489-P.S.R. RAMADAS DE TULAHUEN</v>
          </cell>
          <cell r="M114">
            <v>1</v>
          </cell>
          <cell r="S114">
            <v>1</v>
          </cell>
        </row>
        <row r="115">
          <cell r="G115" t="str">
            <v>04304-PUNITAQUI</v>
          </cell>
          <cell r="H115">
            <v>10</v>
          </cell>
          <cell r="I115">
            <v>3</v>
          </cell>
          <cell r="J115">
            <v>6</v>
          </cell>
          <cell r="K115">
            <v>7</v>
          </cell>
          <cell r="L115">
            <v>6</v>
          </cell>
          <cell r="M115">
            <v>7</v>
          </cell>
          <cell r="O115">
            <v>9</v>
          </cell>
          <cell r="P115">
            <v>5</v>
          </cell>
          <cell r="Q115">
            <v>1</v>
          </cell>
          <cell r="R115">
            <v>5</v>
          </cell>
          <cell r="S115">
            <v>59</v>
          </cell>
        </row>
        <row r="116">
          <cell r="G116" t="str">
            <v>105308-CES. RURAL PUNITAQUI</v>
          </cell>
          <cell r="H116">
            <v>10</v>
          </cell>
          <cell r="I116">
            <v>3</v>
          </cell>
          <cell r="J116">
            <v>6</v>
          </cell>
          <cell r="K116">
            <v>7</v>
          </cell>
          <cell r="L116">
            <v>6</v>
          </cell>
          <cell r="M116">
            <v>7</v>
          </cell>
          <cell r="O116">
            <v>8</v>
          </cell>
          <cell r="P116">
            <v>3</v>
          </cell>
          <cell r="R116">
            <v>5</v>
          </cell>
          <cell r="S116">
            <v>55</v>
          </cell>
        </row>
        <row r="117">
          <cell r="G117" t="str">
            <v>105440-P.S.R. DIVISADERO</v>
          </cell>
          <cell r="O117">
            <v>1</v>
          </cell>
          <cell r="P117">
            <v>2</v>
          </cell>
          <cell r="Q117">
            <v>1</v>
          </cell>
          <cell r="S117">
            <v>4</v>
          </cell>
        </row>
        <row r="118">
          <cell r="G118" t="str">
            <v>04305-RIO HURTADO</v>
          </cell>
          <cell r="I118">
            <v>1</v>
          </cell>
          <cell r="J118">
            <v>2</v>
          </cell>
          <cell r="K118">
            <v>2</v>
          </cell>
          <cell r="L118">
            <v>4</v>
          </cell>
          <cell r="M118">
            <v>3</v>
          </cell>
          <cell r="N118">
            <v>3</v>
          </cell>
          <cell r="O118">
            <v>1</v>
          </cell>
          <cell r="P118">
            <v>1</v>
          </cell>
          <cell r="Q118">
            <v>1</v>
          </cell>
          <cell r="R118">
            <v>1</v>
          </cell>
          <cell r="S118">
            <v>19</v>
          </cell>
        </row>
        <row r="119">
          <cell r="G119" t="str">
            <v>105310-CES. RURAL PICHASCA</v>
          </cell>
          <cell r="I119">
            <v>1</v>
          </cell>
          <cell r="J119">
            <v>1</v>
          </cell>
          <cell r="L119">
            <v>2</v>
          </cell>
          <cell r="M119">
            <v>2</v>
          </cell>
          <cell r="N119">
            <v>2</v>
          </cell>
          <cell r="O119">
            <v>1</v>
          </cell>
          <cell r="P119">
            <v>1</v>
          </cell>
          <cell r="Q119">
            <v>1</v>
          </cell>
          <cell r="R119">
            <v>1</v>
          </cell>
          <cell r="S119">
            <v>12</v>
          </cell>
        </row>
        <row r="120">
          <cell r="G120" t="str">
            <v>105409-P.S.R. EL CHAÑAR</v>
          </cell>
          <cell r="L120">
            <v>1</v>
          </cell>
          <cell r="S120">
            <v>1</v>
          </cell>
        </row>
        <row r="121">
          <cell r="G121" t="str">
            <v>105410-P.S.R. HURTADO</v>
          </cell>
          <cell r="K121">
            <v>1</v>
          </cell>
          <cell r="S121">
            <v>1</v>
          </cell>
        </row>
        <row r="122">
          <cell r="G122" t="str">
            <v>105411-P.S.R. LAS BREAS</v>
          </cell>
          <cell r="K122">
            <v>1</v>
          </cell>
          <cell r="M122">
            <v>1</v>
          </cell>
          <cell r="N122">
            <v>1</v>
          </cell>
          <cell r="S122">
            <v>3</v>
          </cell>
        </row>
        <row r="123">
          <cell r="G123" t="str">
            <v>105414-P.S.R. SERON</v>
          </cell>
          <cell r="J123">
            <v>1</v>
          </cell>
          <cell r="L123">
            <v>1</v>
          </cell>
          <cell r="S123">
            <v>2</v>
          </cell>
        </row>
        <row r="124">
          <cell r="G124" t="str">
            <v>Total general</v>
          </cell>
          <cell r="H124">
            <v>249</v>
          </cell>
          <cell r="I124">
            <v>271</v>
          </cell>
          <cell r="J124">
            <v>329</v>
          </cell>
          <cell r="K124">
            <v>278</v>
          </cell>
          <cell r="L124">
            <v>313</v>
          </cell>
          <cell r="M124">
            <v>253</v>
          </cell>
          <cell r="N124">
            <v>337</v>
          </cell>
          <cell r="O124">
            <v>375</v>
          </cell>
          <cell r="P124">
            <v>279</v>
          </cell>
          <cell r="Q124">
            <v>184</v>
          </cell>
          <cell r="R124">
            <v>154</v>
          </cell>
          <cell r="S124">
            <v>3022</v>
          </cell>
        </row>
      </sheetData>
      <sheetData sheetId="15">
        <row r="2">
          <cell r="G2" t="str">
            <v>Suma de Total</v>
          </cell>
          <cell r="H2" t="str">
            <v>Etiquetas de columna</v>
          </cell>
          <cell r="AB2" t="str">
            <v>Suma de Total</v>
          </cell>
          <cell r="AC2" t="str">
            <v>Etiquetas de columna</v>
          </cell>
        </row>
        <row r="3">
          <cell r="G3" t="str">
            <v>Etiquetas de fila</v>
          </cell>
          <cell r="H3">
            <v>1</v>
          </cell>
          <cell r="I3">
            <v>2</v>
          </cell>
          <cell r="J3">
            <v>3</v>
          </cell>
          <cell r="K3">
            <v>4</v>
          </cell>
          <cell r="L3">
            <v>5</v>
          </cell>
          <cell r="M3">
            <v>6</v>
          </cell>
          <cell r="N3">
            <v>7</v>
          </cell>
          <cell r="O3">
            <v>8</v>
          </cell>
          <cell r="P3">
            <v>9</v>
          </cell>
          <cell r="Q3">
            <v>10</v>
          </cell>
          <cell r="R3">
            <v>11</v>
          </cell>
          <cell r="S3" t="str">
            <v>Total general</v>
          </cell>
          <cell r="AB3" t="str">
            <v>Etiquetas de fila</v>
          </cell>
          <cell r="AC3">
            <v>1</v>
          </cell>
          <cell r="AD3">
            <v>2</v>
          </cell>
          <cell r="AE3">
            <v>3</v>
          </cell>
          <cell r="AF3">
            <v>4</v>
          </cell>
          <cell r="AG3">
            <v>5</v>
          </cell>
          <cell r="AH3">
            <v>6</v>
          </cell>
          <cell r="AI3">
            <v>7</v>
          </cell>
          <cell r="AJ3">
            <v>8</v>
          </cell>
          <cell r="AK3">
            <v>9</v>
          </cell>
          <cell r="AL3">
            <v>10</v>
          </cell>
          <cell r="AM3">
            <v>11</v>
          </cell>
          <cell r="AN3" t="str">
            <v>Total general</v>
          </cell>
        </row>
        <row r="4">
          <cell r="G4" t="str">
            <v>04101-LA SERENA</v>
          </cell>
          <cell r="H4">
            <v>115</v>
          </cell>
          <cell r="I4">
            <v>151</v>
          </cell>
          <cell r="J4">
            <v>196</v>
          </cell>
          <cell r="K4">
            <v>163</v>
          </cell>
          <cell r="L4">
            <v>151</v>
          </cell>
          <cell r="M4">
            <v>174</v>
          </cell>
          <cell r="N4">
            <v>136</v>
          </cell>
          <cell r="O4">
            <v>183</v>
          </cell>
          <cell r="P4">
            <v>152</v>
          </cell>
          <cell r="Q4">
            <v>109</v>
          </cell>
          <cell r="R4">
            <v>61</v>
          </cell>
          <cell r="S4">
            <v>1591</v>
          </cell>
          <cell r="AB4" t="str">
            <v>04101-LA SERENA</v>
          </cell>
          <cell r="AC4">
            <v>44</v>
          </cell>
          <cell r="AD4">
            <v>103</v>
          </cell>
          <cell r="AE4">
            <v>71</v>
          </cell>
          <cell r="AF4">
            <v>85</v>
          </cell>
          <cell r="AG4">
            <v>56</v>
          </cell>
          <cell r="AH4">
            <v>321</v>
          </cell>
          <cell r="AI4">
            <v>74</v>
          </cell>
          <cell r="AJ4">
            <v>79</v>
          </cell>
          <cell r="AK4">
            <v>57</v>
          </cell>
          <cell r="AL4">
            <v>57</v>
          </cell>
          <cell r="AM4">
            <v>46</v>
          </cell>
          <cell r="AN4">
            <v>993</v>
          </cell>
        </row>
        <row r="5">
          <cell r="G5" t="str">
            <v>105300-CES. CARDENAL CARO</v>
          </cell>
          <cell r="H5">
            <v>5</v>
          </cell>
          <cell r="I5">
            <v>3</v>
          </cell>
          <cell r="J5">
            <v>10</v>
          </cell>
          <cell r="K5">
            <v>54</v>
          </cell>
          <cell r="L5">
            <v>18</v>
          </cell>
          <cell r="M5">
            <v>8</v>
          </cell>
          <cell r="N5">
            <v>14</v>
          </cell>
          <cell r="O5">
            <v>6</v>
          </cell>
          <cell r="P5">
            <v>36</v>
          </cell>
          <cell r="Q5">
            <v>7</v>
          </cell>
          <cell r="R5">
            <v>4</v>
          </cell>
          <cell r="S5">
            <v>165</v>
          </cell>
          <cell r="AB5" t="str">
            <v>105300-CES. CARDENAL CARO</v>
          </cell>
          <cell r="AC5">
            <v>9</v>
          </cell>
          <cell r="AD5">
            <v>9</v>
          </cell>
          <cell r="AE5">
            <v>9</v>
          </cell>
          <cell r="AF5">
            <v>25</v>
          </cell>
          <cell r="AG5">
            <v>9</v>
          </cell>
          <cell r="AH5">
            <v>14</v>
          </cell>
          <cell r="AI5">
            <v>20</v>
          </cell>
          <cell r="AJ5">
            <v>8</v>
          </cell>
          <cell r="AK5">
            <v>10</v>
          </cell>
          <cell r="AL5">
            <v>4</v>
          </cell>
          <cell r="AM5">
            <v>4</v>
          </cell>
          <cell r="AN5">
            <v>121</v>
          </cell>
        </row>
        <row r="6">
          <cell r="G6" t="str">
            <v>105301-CES. LAS COMPAÑIAS</v>
          </cell>
          <cell r="H6">
            <v>25</v>
          </cell>
          <cell r="I6">
            <v>41</v>
          </cell>
          <cell r="J6">
            <v>55</v>
          </cell>
          <cell r="K6">
            <v>32</v>
          </cell>
          <cell r="L6">
            <v>37</v>
          </cell>
          <cell r="M6">
            <v>38</v>
          </cell>
          <cell r="N6">
            <v>39</v>
          </cell>
          <cell r="O6">
            <v>29</v>
          </cell>
          <cell r="P6">
            <v>42</v>
          </cell>
          <cell r="Q6">
            <v>32</v>
          </cell>
          <cell r="R6">
            <v>22</v>
          </cell>
          <cell r="S6">
            <v>392</v>
          </cell>
          <cell r="AB6" t="str">
            <v>105301-CES. LAS COMPAÑIAS</v>
          </cell>
          <cell r="AC6">
            <v>18</v>
          </cell>
          <cell r="AD6">
            <v>46</v>
          </cell>
          <cell r="AE6">
            <v>35</v>
          </cell>
          <cell r="AF6">
            <v>32</v>
          </cell>
          <cell r="AG6">
            <v>30</v>
          </cell>
          <cell r="AH6">
            <v>28</v>
          </cell>
          <cell r="AI6">
            <v>26</v>
          </cell>
          <cell r="AJ6">
            <v>34</v>
          </cell>
          <cell r="AK6">
            <v>33</v>
          </cell>
          <cell r="AL6">
            <v>25</v>
          </cell>
          <cell r="AM6">
            <v>20</v>
          </cell>
          <cell r="AN6">
            <v>327</v>
          </cell>
        </row>
        <row r="7">
          <cell r="G7" t="str">
            <v>105302-CES. PEDRO AGUIRRE C.</v>
          </cell>
          <cell r="H7">
            <v>24</v>
          </cell>
          <cell r="I7">
            <v>53</v>
          </cell>
          <cell r="J7">
            <v>36</v>
          </cell>
          <cell r="K7">
            <v>28</v>
          </cell>
          <cell r="L7">
            <v>52</v>
          </cell>
          <cell r="M7">
            <v>19</v>
          </cell>
          <cell r="N7">
            <v>25</v>
          </cell>
          <cell r="O7">
            <v>30</v>
          </cell>
          <cell r="P7">
            <v>30</v>
          </cell>
          <cell r="Q7">
            <v>28</v>
          </cell>
          <cell r="R7">
            <v>12</v>
          </cell>
          <cell r="S7">
            <v>337</v>
          </cell>
          <cell r="AB7" t="str">
            <v>105302-CES. PEDRO AGUIRRE C.</v>
          </cell>
          <cell r="AC7">
            <v>11</v>
          </cell>
          <cell r="AD7">
            <v>10</v>
          </cell>
          <cell r="AE7">
            <v>19</v>
          </cell>
          <cell r="AF7">
            <v>23</v>
          </cell>
          <cell r="AG7">
            <v>17</v>
          </cell>
          <cell r="AH7">
            <v>70</v>
          </cell>
          <cell r="AI7">
            <v>20</v>
          </cell>
          <cell r="AJ7">
            <v>17</v>
          </cell>
          <cell r="AK7">
            <v>10</v>
          </cell>
          <cell r="AL7">
            <v>26</v>
          </cell>
          <cell r="AM7">
            <v>22</v>
          </cell>
          <cell r="AN7">
            <v>245</v>
          </cell>
        </row>
        <row r="8">
          <cell r="G8" t="str">
            <v>105313-CES. SCHAFFHAUSER</v>
          </cell>
          <cell r="H8">
            <v>24</v>
          </cell>
          <cell r="I8">
            <v>12</v>
          </cell>
          <cell r="J8">
            <v>20</v>
          </cell>
          <cell r="K8">
            <v>17</v>
          </cell>
          <cell r="L8">
            <v>9</v>
          </cell>
          <cell r="M8">
            <v>11</v>
          </cell>
          <cell r="N8">
            <v>4</v>
          </cell>
          <cell r="O8">
            <v>8</v>
          </cell>
          <cell r="P8">
            <v>7</v>
          </cell>
          <cell r="Q8">
            <v>9</v>
          </cell>
          <cell r="S8">
            <v>121</v>
          </cell>
          <cell r="AB8" t="str">
            <v>105313-CES. SCHAFFHAUSER</v>
          </cell>
          <cell r="AH8">
            <v>55</v>
          </cell>
          <cell r="AN8">
            <v>55</v>
          </cell>
        </row>
        <row r="9">
          <cell r="G9" t="str">
            <v>105319-CES. CARDENAL R.S.H.</v>
          </cell>
          <cell r="H9">
            <v>18</v>
          </cell>
          <cell r="I9">
            <v>17</v>
          </cell>
          <cell r="J9">
            <v>21</v>
          </cell>
          <cell r="K9">
            <v>19</v>
          </cell>
          <cell r="L9">
            <v>25</v>
          </cell>
          <cell r="M9">
            <v>29</v>
          </cell>
          <cell r="N9">
            <v>47</v>
          </cell>
          <cell r="O9">
            <v>45</v>
          </cell>
          <cell r="P9">
            <v>16</v>
          </cell>
          <cell r="Q9">
            <v>15</v>
          </cell>
          <cell r="R9">
            <v>16</v>
          </cell>
          <cell r="S9">
            <v>268</v>
          </cell>
          <cell r="AB9" t="str">
            <v>105319-CES. CARDENAL R.S.H.</v>
          </cell>
          <cell r="AC9">
            <v>1</v>
          </cell>
          <cell r="AH9">
            <v>148</v>
          </cell>
          <cell r="AI9">
            <v>2</v>
          </cell>
          <cell r="AJ9">
            <v>2</v>
          </cell>
          <cell r="AK9">
            <v>1</v>
          </cell>
          <cell r="AN9">
            <v>154</v>
          </cell>
        </row>
        <row r="10">
          <cell r="G10" t="str">
            <v>105325-CESFAM JUAN PABLO II</v>
          </cell>
          <cell r="I10">
            <v>12</v>
          </cell>
          <cell r="J10">
            <v>47</v>
          </cell>
          <cell r="M10">
            <v>59</v>
          </cell>
          <cell r="O10">
            <v>53</v>
          </cell>
          <cell r="P10">
            <v>13</v>
          </cell>
          <cell r="Q10">
            <v>12</v>
          </cell>
          <cell r="R10">
            <v>5</v>
          </cell>
          <cell r="S10">
            <v>201</v>
          </cell>
          <cell r="AB10" t="str">
            <v>105325-CESFAM JUAN PABLO II</v>
          </cell>
          <cell r="AD10">
            <v>38</v>
          </cell>
          <cell r="AE10">
            <v>1</v>
          </cell>
          <cell r="AJ10">
            <v>17</v>
          </cell>
          <cell r="AN10">
            <v>56</v>
          </cell>
        </row>
        <row r="11">
          <cell r="G11" t="str">
            <v>105400-P.S.R. ALGARROBITO            </v>
          </cell>
          <cell r="H11">
            <v>4</v>
          </cell>
          <cell r="I11">
            <v>4</v>
          </cell>
          <cell r="J11">
            <v>4</v>
          </cell>
          <cell r="K11">
            <v>6</v>
          </cell>
          <cell r="L11">
            <v>3</v>
          </cell>
          <cell r="N11">
            <v>4</v>
          </cell>
          <cell r="O11">
            <v>6</v>
          </cell>
          <cell r="P11">
            <v>2</v>
          </cell>
          <cell r="Q11">
            <v>2</v>
          </cell>
          <cell r="R11">
            <v>1</v>
          </cell>
          <cell r="S11">
            <v>36</v>
          </cell>
          <cell r="AB11" t="str">
            <v>105700-CECOF VILLA EL INDIO</v>
          </cell>
          <cell r="AC11">
            <v>3</v>
          </cell>
          <cell r="AI11">
            <v>3</v>
          </cell>
          <cell r="AJ11">
            <v>1</v>
          </cell>
          <cell r="AK11">
            <v>3</v>
          </cell>
          <cell r="AL11">
            <v>2</v>
          </cell>
          <cell r="AN11">
            <v>12</v>
          </cell>
        </row>
        <row r="12">
          <cell r="G12" t="str">
            <v>105401-P.S.R. LAS ROJAS</v>
          </cell>
          <cell r="H12">
            <v>3</v>
          </cell>
          <cell r="I12">
            <v>1</v>
          </cell>
          <cell r="L12">
            <v>1</v>
          </cell>
          <cell r="M12">
            <v>1</v>
          </cell>
          <cell r="P12">
            <v>1</v>
          </cell>
          <cell r="S12">
            <v>7</v>
          </cell>
          <cell r="AB12" t="str">
            <v>105701-CECOF VILLA ALEMANIA</v>
          </cell>
          <cell r="AC12">
            <v>2</v>
          </cell>
          <cell r="AE12">
            <v>7</v>
          </cell>
          <cell r="AF12">
            <v>5</v>
          </cell>
          <cell r="AH12">
            <v>6</v>
          </cell>
          <cell r="AI12">
            <v>3</v>
          </cell>
          <cell r="AN12">
            <v>23</v>
          </cell>
        </row>
        <row r="13">
          <cell r="G13" t="str">
            <v>105402-P.S.R. EL ROMERO</v>
          </cell>
          <cell r="H13">
            <v>1</v>
          </cell>
          <cell r="K13">
            <v>1</v>
          </cell>
          <cell r="M13">
            <v>1</v>
          </cell>
          <cell r="S13">
            <v>3</v>
          </cell>
          <cell r="AB13" t="str">
            <v>04102-COQUIMBO</v>
          </cell>
          <cell r="AC13">
            <v>31</v>
          </cell>
          <cell r="AD13">
            <v>52</v>
          </cell>
          <cell r="AE13">
            <v>63</v>
          </cell>
          <cell r="AF13">
            <v>68</v>
          </cell>
          <cell r="AG13">
            <v>50</v>
          </cell>
          <cell r="AH13">
            <v>79</v>
          </cell>
          <cell r="AI13">
            <v>108</v>
          </cell>
          <cell r="AJ13">
            <v>103</v>
          </cell>
          <cell r="AK13">
            <v>50</v>
          </cell>
          <cell r="AL13">
            <v>60</v>
          </cell>
          <cell r="AM13">
            <v>40</v>
          </cell>
          <cell r="AN13">
            <v>704</v>
          </cell>
        </row>
        <row r="14">
          <cell r="G14" t="str">
            <v>105499-P.S.R. LAMBERT</v>
          </cell>
          <cell r="H14">
            <v>2</v>
          </cell>
          <cell r="I14">
            <v>4</v>
          </cell>
          <cell r="M14">
            <v>1</v>
          </cell>
          <cell r="S14">
            <v>7</v>
          </cell>
          <cell r="AB14" t="str">
            <v>105303-CES. SAN JUAN</v>
          </cell>
          <cell r="AC14">
            <v>3</v>
          </cell>
          <cell r="AD14">
            <v>2</v>
          </cell>
          <cell r="AE14">
            <v>5</v>
          </cell>
          <cell r="AF14">
            <v>3</v>
          </cell>
          <cell r="AG14">
            <v>1</v>
          </cell>
          <cell r="AI14">
            <v>37</v>
          </cell>
          <cell r="AJ14">
            <v>2</v>
          </cell>
          <cell r="AK14">
            <v>6</v>
          </cell>
          <cell r="AL14">
            <v>5</v>
          </cell>
          <cell r="AN14">
            <v>64</v>
          </cell>
        </row>
        <row r="15">
          <cell r="G15" t="str">
            <v>105700-CECOF VILLA EL INDIO</v>
          </cell>
          <cell r="H15">
            <v>3</v>
          </cell>
          <cell r="I15">
            <v>2</v>
          </cell>
          <cell r="J15">
            <v>2</v>
          </cell>
          <cell r="K15">
            <v>5</v>
          </cell>
          <cell r="L15">
            <v>4</v>
          </cell>
          <cell r="N15">
            <v>3</v>
          </cell>
          <cell r="O15">
            <v>2</v>
          </cell>
          <cell r="P15">
            <v>3</v>
          </cell>
          <cell r="Q15">
            <v>1</v>
          </cell>
          <cell r="S15">
            <v>25</v>
          </cell>
          <cell r="AB15" t="str">
            <v>105304-CES. SANTA CECILIA</v>
          </cell>
          <cell r="AC15">
            <v>11</v>
          </cell>
          <cell r="AD15">
            <v>12</v>
          </cell>
          <cell r="AE15">
            <v>8</v>
          </cell>
          <cell r="AF15">
            <v>8</v>
          </cell>
          <cell r="AG15">
            <v>4</v>
          </cell>
          <cell r="AH15">
            <v>13</v>
          </cell>
          <cell r="AI15">
            <v>14</v>
          </cell>
          <cell r="AJ15">
            <v>18</v>
          </cell>
          <cell r="AK15">
            <v>5</v>
          </cell>
          <cell r="AL15">
            <v>10</v>
          </cell>
          <cell r="AM15">
            <v>5</v>
          </cell>
          <cell r="AN15">
            <v>108</v>
          </cell>
        </row>
        <row r="16">
          <cell r="G16" t="str">
            <v>105701-CECOF VILLA ALEMANIA</v>
          </cell>
          <cell r="K16">
            <v>1</v>
          </cell>
          <cell r="M16">
            <v>1</v>
          </cell>
          <cell r="S16">
            <v>2</v>
          </cell>
          <cell r="AB16" t="str">
            <v>105305-CES. TIERRAS BLANCAS</v>
          </cell>
          <cell r="AC16">
            <v>15</v>
          </cell>
          <cell r="AD16">
            <v>3</v>
          </cell>
          <cell r="AE16">
            <v>2</v>
          </cell>
          <cell r="AF16">
            <v>20</v>
          </cell>
          <cell r="AG16">
            <v>24</v>
          </cell>
          <cell r="AH16">
            <v>45</v>
          </cell>
          <cell r="AI16">
            <v>16</v>
          </cell>
          <cell r="AJ16">
            <v>36</v>
          </cell>
          <cell r="AK16">
            <v>24</v>
          </cell>
          <cell r="AL16">
            <v>16</v>
          </cell>
          <cell r="AM16">
            <v>17</v>
          </cell>
          <cell r="AN16">
            <v>218</v>
          </cell>
        </row>
        <row r="17">
          <cell r="G17" t="str">
            <v>105702-CECOF VILLA LAMBERT</v>
          </cell>
          <cell r="H17">
            <v>6</v>
          </cell>
          <cell r="I17">
            <v>2</v>
          </cell>
          <cell r="J17">
            <v>1</v>
          </cell>
          <cell r="L17">
            <v>2</v>
          </cell>
          <cell r="M17">
            <v>6</v>
          </cell>
          <cell r="O17">
            <v>4</v>
          </cell>
          <cell r="P17">
            <v>2</v>
          </cell>
          <cell r="Q17">
            <v>3</v>
          </cell>
          <cell r="R17">
            <v>1</v>
          </cell>
          <cell r="S17">
            <v>27</v>
          </cell>
          <cell r="AB17" t="str">
            <v>105321-CES. RURAL  TONGOY</v>
          </cell>
          <cell r="AC17">
            <v>1</v>
          </cell>
          <cell r="AD17">
            <v>4</v>
          </cell>
          <cell r="AF17">
            <v>3</v>
          </cell>
          <cell r="AH17">
            <v>1</v>
          </cell>
          <cell r="AJ17">
            <v>2</v>
          </cell>
          <cell r="AK17">
            <v>3</v>
          </cell>
          <cell r="AL17">
            <v>2</v>
          </cell>
          <cell r="AN17">
            <v>16</v>
          </cell>
        </row>
        <row r="18">
          <cell r="G18" t="str">
            <v>04102-COQUIMBO</v>
          </cell>
          <cell r="H18">
            <v>130</v>
          </cell>
          <cell r="I18">
            <v>149</v>
          </cell>
          <cell r="J18">
            <v>184</v>
          </cell>
          <cell r="K18">
            <v>195</v>
          </cell>
          <cell r="L18">
            <v>228</v>
          </cell>
          <cell r="M18">
            <v>149</v>
          </cell>
          <cell r="N18">
            <v>215</v>
          </cell>
          <cell r="O18">
            <v>196</v>
          </cell>
          <cell r="P18">
            <v>161</v>
          </cell>
          <cell r="Q18">
            <v>145</v>
          </cell>
          <cell r="R18">
            <v>98</v>
          </cell>
          <cell r="S18">
            <v>1850</v>
          </cell>
          <cell r="AB18" t="str">
            <v>105323-CES. DR. SERGIO AGUILAR</v>
          </cell>
          <cell r="AD18">
            <v>31</v>
          </cell>
          <cell r="AE18">
            <v>45</v>
          </cell>
          <cell r="AF18">
            <v>33</v>
          </cell>
          <cell r="AG18">
            <v>21</v>
          </cell>
          <cell r="AH18">
            <v>17</v>
          </cell>
          <cell r="AI18">
            <v>37</v>
          </cell>
          <cell r="AJ18">
            <v>36</v>
          </cell>
          <cell r="AK18">
            <v>11</v>
          </cell>
          <cell r="AL18">
            <v>26</v>
          </cell>
          <cell r="AM18">
            <v>16</v>
          </cell>
          <cell r="AN18">
            <v>273</v>
          </cell>
        </row>
        <row r="19">
          <cell r="G19" t="str">
            <v>105303-CES. SAN JUAN</v>
          </cell>
          <cell r="H19">
            <v>30</v>
          </cell>
          <cell r="I19">
            <v>19</v>
          </cell>
          <cell r="J19">
            <v>51</v>
          </cell>
          <cell r="K19">
            <v>43</v>
          </cell>
          <cell r="L19">
            <v>61</v>
          </cell>
          <cell r="M19">
            <v>33</v>
          </cell>
          <cell r="N19">
            <v>35</v>
          </cell>
          <cell r="O19">
            <v>35</v>
          </cell>
          <cell r="P19">
            <v>44</v>
          </cell>
          <cell r="Q19">
            <v>24</v>
          </cell>
          <cell r="R19">
            <v>24</v>
          </cell>
          <cell r="S19">
            <v>399</v>
          </cell>
          <cell r="AB19" t="str">
            <v>105404-P.S.R. EL TANGUE                         </v>
          </cell>
          <cell r="AI19">
            <v>3</v>
          </cell>
          <cell r="AL19">
            <v>1</v>
          </cell>
          <cell r="AN19">
            <v>4</v>
          </cell>
        </row>
        <row r="20">
          <cell r="G20" t="str">
            <v>105304-CES. SANTA CECILIA</v>
          </cell>
          <cell r="H20">
            <v>15</v>
          </cell>
          <cell r="I20">
            <v>15</v>
          </cell>
          <cell r="J20">
            <v>24</v>
          </cell>
          <cell r="K20">
            <v>22</v>
          </cell>
          <cell r="L20">
            <v>23</v>
          </cell>
          <cell r="M20">
            <v>24</v>
          </cell>
          <cell r="N20">
            <v>16</v>
          </cell>
          <cell r="O20">
            <v>24</v>
          </cell>
          <cell r="P20">
            <v>25</v>
          </cell>
          <cell r="Q20">
            <v>12</v>
          </cell>
          <cell r="R20">
            <v>4</v>
          </cell>
          <cell r="S20">
            <v>204</v>
          </cell>
          <cell r="AB20" t="str">
            <v>105405-P.S.R. GUANAQUEROS</v>
          </cell>
          <cell r="AC20">
            <v>1</v>
          </cell>
          <cell r="AE20">
            <v>2</v>
          </cell>
          <cell r="AI20">
            <v>1</v>
          </cell>
          <cell r="AJ20">
            <v>5</v>
          </cell>
          <cell r="AM20">
            <v>2</v>
          </cell>
          <cell r="AN20">
            <v>11</v>
          </cell>
        </row>
        <row r="21">
          <cell r="G21" t="str">
            <v>105305-CES. TIERRAS BLANCAS</v>
          </cell>
          <cell r="H21">
            <v>47</v>
          </cell>
          <cell r="I21">
            <v>53</v>
          </cell>
          <cell r="J21">
            <v>57</v>
          </cell>
          <cell r="K21">
            <v>37</v>
          </cell>
          <cell r="L21">
            <v>63</v>
          </cell>
          <cell r="M21">
            <v>32</v>
          </cell>
          <cell r="N21">
            <v>74</v>
          </cell>
          <cell r="O21">
            <v>50</v>
          </cell>
          <cell r="P21">
            <v>44</v>
          </cell>
          <cell r="Q21">
            <v>35</v>
          </cell>
          <cell r="R21">
            <v>32</v>
          </cell>
          <cell r="S21">
            <v>524</v>
          </cell>
          <cell r="AB21" t="str">
            <v>105406-P.S.R. PAN DE AZUCAR</v>
          </cell>
          <cell r="AF21">
            <v>1</v>
          </cell>
          <cell r="AJ21">
            <v>3</v>
          </cell>
          <cell r="AN21">
            <v>4</v>
          </cell>
        </row>
        <row r="22">
          <cell r="G22" t="str">
            <v>105321-CES. RURAL  TONGOY</v>
          </cell>
          <cell r="H22">
            <v>2</v>
          </cell>
          <cell r="I22">
            <v>2</v>
          </cell>
          <cell r="K22">
            <v>6</v>
          </cell>
          <cell r="L22">
            <v>8</v>
          </cell>
          <cell r="M22">
            <v>7</v>
          </cell>
          <cell r="O22">
            <v>6</v>
          </cell>
          <cell r="P22">
            <v>4</v>
          </cell>
          <cell r="Q22">
            <v>2</v>
          </cell>
          <cell r="R22">
            <v>2</v>
          </cell>
          <cell r="S22">
            <v>39</v>
          </cell>
          <cell r="AB22" t="str">
            <v>105407-P.S.R. TAMBILLOS</v>
          </cell>
          <cell r="AE22">
            <v>1</v>
          </cell>
          <cell r="AJ22">
            <v>1</v>
          </cell>
          <cell r="AN22">
            <v>2</v>
          </cell>
        </row>
        <row r="23">
          <cell r="G23" t="str">
            <v>105323-CES. DR. SERGIO AGUILAR</v>
          </cell>
          <cell r="H23">
            <v>22</v>
          </cell>
          <cell r="I23">
            <v>50</v>
          </cell>
          <cell r="J23">
            <v>36</v>
          </cell>
          <cell r="K23">
            <v>71</v>
          </cell>
          <cell r="L23">
            <v>62</v>
          </cell>
          <cell r="M23">
            <v>44</v>
          </cell>
          <cell r="N23">
            <v>67</v>
          </cell>
          <cell r="O23">
            <v>59</v>
          </cell>
          <cell r="P23">
            <v>35</v>
          </cell>
          <cell r="Q23">
            <v>54</v>
          </cell>
          <cell r="R23">
            <v>30</v>
          </cell>
          <cell r="S23">
            <v>530</v>
          </cell>
          <cell r="AB23" t="str">
            <v>105705-CECOF EL ALBA</v>
          </cell>
          <cell r="AH23">
            <v>3</v>
          </cell>
          <cell r="AK23">
            <v>1</v>
          </cell>
          <cell r="AN23">
            <v>4</v>
          </cell>
        </row>
        <row r="24">
          <cell r="G24" t="str">
            <v>105404-P.S.R. EL TANGUE                         </v>
          </cell>
          <cell r="I24">
            <v>1</v>
          </cell>
          <cell r="J24">
            <v>3</v>
          </cell>
          <cell r="K24">
            <v>3</v>
          </cell>
          <cell r="L24">
            <v>2</v>
          </cell>
          <cell r="M24">
            <v>1</v>
          </cell>
          <cell r="N24">
            <v>10</v>
          </cell>
          <cell r="O24">
            <v>6</v>
          </cell>
          <cell r="P24">
            <v>5</v>
          </cell>
          <cell r="Q24">
            <v>6</v>
          </cell>
          <cell r="S24">
            <v>37</v>
          </cell>
          <cell r="AB24" t="str">
            <v>04103-ANDACOLLO</v>
          </cell>
          <cell r="AC24">
            <v>1</v>
          </cell>
          <cell r="AD24">
            <v>7</v>
          </cell>
          <cell r="AE24">
            <v>6</v>
          </cell>
          <cell r="AF24">
            <v>5</v>
          </cell>
          <cell r="AG24">
            <v>8</v>
          </cell>
          <cell r="AH24">
            <v>5</v>
          </cell>
          <cell r="AI24">
            <v>5</v>
          </cell>
          <cell r="AJ24">
            <v>4</v>
          </cell>
          <cell r="AK24">
            <v>11</v>
          </cell>
          <cell r="AL24">
            <v>4</v>
          </cell>
          <cell r="AM24">
            <v>4</v>
          </cell>
          <cell r="AN24">
            <v>60</v>
          </cell>
        </row>
        <row r="25">
          <cell r="G25" t="str">
            <v>105405-P.S.R. GUANAQUEROS</v>
          </cell>
          <cell r="H25">
            <v>4</v>
          </cell>
          <cell r="I25">
            <v>3</v>
          </cell>
          <cell r="J25">
            <v>2</v>
          </cell>
          <cell r="K25">
            <v>5</v>
          </cell>
          <cell r="L25">
            <v>2</v>
          </cell>
          <cell r="N25">
            <v>2</v>
          </cell>
          <cell r="S25">
            <v>18</v>
          </cell>
          <cell r="AB25" t="str">
            <v>105106-HOSPITAL ANDACOLLO</v>
          </cell>
          <cell r="AC25">
            <v>1</v>
          </cell>
          <cell r="AD25">
            <v>7</v>
          </cell>
          <cell r="AE25">
            <v>6</v>
          </cell>
          <cell r="AF25">
            <v>5</v>
          </cell>
          <cell r="AG25">
            <v>8</v>
          </cell>
          <cell r="AH25">
            <v>5</v>
          </cell>
          <cell r="AI25">
            <v>5</v>
          </cell>
          <cell r="AJ25">
            <v>4</v>
          </cell>
          <cell r="AK25">
            <v>11</v>
          </cell>
          <cell r="AL25">
            <v>4</v>
          </cell>
          <cell r="AM25">
            <v>4</v>
          </cell>
          <cell r="AN25">
            <v>60</v>
          </cell>
        </row>
        <row r="26">
          <cell r="G26" t="str">
            <v>105406-P.S.R. PAN DE AZUCAR</v>
          </cell>
          <cell r="H26">
            <v>8</v>
          </cell>
          <cell r="I26">
            <v>4</v>
          </cell>
          <cell r="J26">
            <v>6</v>
          </cell>
          <cell r="K26">
            <v>7</v>
          </cell>
          <cell r="L26">
            <v>3</v>
          </cell>
          <cell r="M26">
            <v>4</v>
          </cell>
          <cell r="N26">
            <v>8</v>
          </cell>
          <cell r="O26">
            <v>10</v>
          </cell>
          <cell r="P26">
            <v>3</v>
          </cell>
          <cell r="Q26">
            <v>10</v>
          </cell>
          <cell r="R26">
            <v>4</v>
          </cell>
          <cell r="S26">
            <v>67</v>
          </cell>
          <cell r="AB26" t="str">
            <v>04104-LA HIGUERA</v>
          </cell>
          <cell r="AG26">
            <v>2</v>
          </cell>
          <cell r="AH26">
            <v>1</v>
          </cell>
          <cell r="AJ26">
            <v>1</v>
          </cell>
          <cell r="AN26">
            <v>4</v>
          </cell>
        </row>
        <row r="27">
          <cell r="G27" t="str">
            <v>105407-P.S.R. TAMBILLOS</v>
          </cell>
          <cell r="I27">
            <v>1</v>
          </cell>
          <cell r="J27">
            <v>2</v>
          </cell>
          <cell r="K27">
            <v>1</v>
          </cell>
          <cell r="L27">
            <v>3</v>
          </cell>
          <cell r="M27">
            <v>2</v>
          </cell>
          <cell r="N27">
            <v>2</v>
          </cell>
          <cell r="S27">
            <v>11</v>
          </cell>
          <cell r="AB27" t="str">
            <v>105505-P.S.R. LOS CHOROS</v>
          </cell>
          <cell r="AH27">
            <v>1</v>
          </cell>
          <cell r="AN27">
            <v>1</v>
          </cell>
        </row>
        <row r="28">
          <cell r="G28" t="str">
            <v>105705-CECOF EL ALBA</v>
          </cell>
          <cell r="H28">
            <v>2</v>
          </cell>
          <cell r="I28">
            <v>1</v>
          </cell>
          <cell r="J28">
            <v>3</v>
          </cell>
          <cell r="L28">
            <v>1</v>
          </cell>
          <cell r="M28">
            <v>2</v>
          </cell>
          <cell r="N28">
            <v>1</v>
          </cell>
          <cell r="O28">
            <v>6</v>
          </cell>
          <cell r="P28">
            <v>1</v>
          </cell>
          <cell r="Q28">
            <v>2</v>
          </cell>
          <cell r="R28">
            <v>2</v>
          </cell>
          <cell r="S28">
            <v>21</v>
          </cell>
          <cell r="AB28" t="str">
            <v>105506-P.S.R. EL TRAPICHE</v>
          </cell>
          <cell r="AJ28">
            <v>1</v>
          </cell>
          <cell r="AN28">
            <v>1</v>
          </cell>
        </row>
        <row r="29">
          <cell r="G29" t="str">
            <v>04103-ANDACOLLO</v>
          </cell>
          <cell r="H29">
            <v>5</v>
          </cell>
          <cell r="I29">
            <v>6</v>
          </cell>
          <cell r="J29">
            <v>6</v>
          </cell>
          <cell r="K29">
            <v>8</v>
          </cell>
          <cell r="L29">
            <v>11</v>
          </cell>
          <cell r="M29">
            <v>16</v>
          </cell>
          <cell r="N29">
            <v>13</v>
          </cell>
          <cell r="O29">
            <v>8</v>
          </cell>
          <cell r="P29">
            <v>9</v>
          </cell>
          <cell r="Q29">
            <v>5</v>
          </cell>
          <cell r="R29">
            <v>3</v>
          </cell>
          <cell r="S29">
            <v>90</v>
          </cell>
          <cell r="AB29" t="str">
            <v>105500-P.S.R. CALETA HORNOS        </v>
          </cell>
          <cell r="AG29">
            <v>2</v>
          </cell>
          <cell r="AN29">
            <v>2</v>
          </cell>
        </row>
        <row r="30">
          <cell r="G30" t="str">
            <v>105106-HOSPITAL ANDACOLLO</v>
          </cell>
          <cell r="H30">
            <v>5</v>
          </cell>
          <cell r="I30">
            <v>6</v>
          </cell>
          <cell r="J30">
            <v>6</v>
          </cell>
          <cell r="K30">
            <v>8</v>
          </cell>
          <cell r="L30">
            <v>11</v>
          </cell>
          <cell r="M30">
            <v>16</v>
          </cell>
          <cell r="N30">
            <v>13</v>
          </cell>
          <cell r="O30">
            <v>8</v>
          </cell>
          <cell r="P30">
            <v>9</v>
          </cell>
          <cell r="Q30">
            <v>5</v>
          </cell>
          <cell r="R30">
            <v>3</v>
          </cell>
          <cell r="S30">
            <v>90</v>
          </cell>
          <cell r="AB30" t="str">
            <v>04105-PAIHUANO</v>
          </cell>
          <cell r="AH30">
            <v>2</v>
          </cell>
          <cell r="AI30">
            <v>1</v>
          </cell>
          <cell r="AK30">
            <v>3</v>
          </cell>
          <cell r="AL30">
            <v>4</v>
          </cell>
          <cell r="AN30">
            <v>10</v>
          </cell>
        </row>
        <row r="31">
          <cell r="G31" t="str">
            <v>04104-LA HIGUERA</v>
          </cell>
          <cell r="I31">
            <v>3</v>
          </cell>
          <cell r="J31">
            <v>1</v>
          </cell>
          <cell r="K31">
            <v>4</v>
          </cell>
          <cell r="L31">
            <v>1</v>
          </cell>
          <cell r="M31">
            <v>3</v>
          </cell>
          <cell r="N31">
            <v>4</v>
          </cell>
          <cell r="O31">
            <v>4</v>
          </cell>
          <cell r="S31">
            <v>20</v>
          </cell>
          <cell r="AB31" t="str">
            <v>105306-CES. PAIHUANO</v>
          </cell>
          <cell r="AH31">
            <v>2</v>
          </cell>
          <cell r="AI31">
            <v>1</v>
          </cell>
          <cell r="AK31">
            <v>3</v>
          </cell>
          <cell r="AL31">
            <v>4</v>
          </cell>
          <cell r="AN31">
            <v>10</v>
          </cell>
        </row>
        <row r="32">
          <cell r="G32" t="str">
            <v>105505-P.S.R. LOS CHOROS</v>
          </cell>
          <cell r="I32">
            <v>1</v>
          </cell>
          <cell r="L32">
            <v>1</v>
          </cell>
          <cell r="O32">
            <v>1</v>
          </cell>
          <cell r="S32">
            <v>3</v>
          </cell>
          <cell r="AB32" t="str">
            <v>04106-VICUÑA</v>
          </cell>
          <cell r="AC32">
            <v>1</v>
          </cell>
          <cell r="AD32">
            <v>4</v>
          </cell>
          <cell r="AF32">
            <v>1</v>
          </cell>
          <cell r="AG32">
            <v>1</v>
          </cell>
          <cell r="AH32">
            <v>2</v>
          </cell>
          <cell r="AI32">
            <v>6</v>
          </cell>
          <cell r="AJ32">
            <v>9</v>
          </cell>
          <cell r="AK32">
            <v>5</v>
          </cell>
          <cell r="AL32">
            <v>2</v>
          </cell>
          <cell r="AM32">
            <v>7</v>
          </cell>
          <cell r="AN32">
            <v>38</v>
          </cell>
        </row>
        <row r="33">
          <cell r="G33" t="str">
            <v>105506-P.S.R. EL TRAPICHE</v>
          </cell>
          <cell r="I33">
            <v>1</v>
          </cell>
          <cell r="K33">
            <v>3</v>
          </cell>
          <cell r="M33">
            <v>2</v>
          </cell>
          <cell r="N33">
            <v>2</v>
          </cell>
          <cell r="S33">
            <v>8</v>
          </cell>
          <cell r="AB33" t="str">
            <v>105107-HOSPITAL VICUÑA</v>
          </cell>
          <cell r="AC33">
            <v>1</v>
          </cell>
          <cell r="AD33">
            <v>3</v>
          </cell>
          <cell r="AF33">
            <v>1</v>
          </cell>
          <cell r="AG33">
            <v>1</v>
          </cell>
          <cell r="AH33">
            <v>2</v>
          </cell>
          <cell r="AI33">
            <v>6</v>
          </cell>
          <cell r="AJ33">
            <v>9</v>
          </cell>
          <cell r="AK33">
            <v>5</v>
          </cell>
          <cell r="AL33">
            <v>2</v>
          </cell>
          <cell r="AM33">
            <v>7</v>
          </cell>
          <cell r="AN33">
            <v>37</v>
          </cell>
        </row>
        <row r="34">
          <cell r="G34" t="str">
            <v>105314-CES. LA HIGUERA</v>
          </cell>
          <cell r="K34">
            <v>1</v>
          </cell>
          <cell r="M34">
            <v>1</v>
          </cell>
          <cell r="O34">
            <v>3</v>
          </cell>
          <cell r="S34">
            <v>5</v>
          </cell>
          <cell r="AB34" t="str">
            <v>105467-P.S.R. DIAGUITAS</v>
          </cell>
          <cell r="AD34">
            <v>1</v>
          </cell>
          <cell r="AN34">
            <v>1</v>
          </cell>
        </row>
        <row r="35">
          <cell r="G35" t="str">
            <v>105500-P.S.R. CALETA HORNOS        </v>
          </cell>
          <cell r="I35">
            <v>1</v>
          </cell>
          <cell r="J35">
            <v>1</v>
          </cell>
          <cell r="N35">
            <v>2</v>
          </cell>
          <cell r="S35">
            <v>4</v>
          </cell>
          <cell r="AB35" t="str">
            <v>04201-ILLAPEL</v>
          </cell>
          <cell r="AC35">
            <v>9</v>
          </cell>
          <cell r="AD35">
            <v>7</v>
          </cell>
          <cell r="AE35">
            <v>20</v>
          </cell>
          <cell r="AF35">
            <v>10</v>
          </cell>
          <cell r="AG35">
            <v>17</v>
          </cell>
          <cell r="AH35">
            <v>25</v>
          </cell>
          <cell r="AI35">
            <v>23</v>
          </cell>
          <cell r="AJ35">
            <v>17</v>
          </cell>
          <cell r="AK35">
            <v>8</v>
          </cell>
          <cell r="AL35">
            <v>27</v>
          </cell>
          <cell r="AM35">
            <v>17</v>
          </cell>
          <cell r="AN35">
            <v>180</v>
          </cell>
        </row>
        <row r="36">
          <cell r="G36" t="str">
            <v>04105-PAIHUANO</v>
          </cell>
          <cell r="M36">
            <v>13</v>
          </cell>
          <cell r="N36">
            <v>6</v>
          </cell>
          <cell r="O36">
            <v>2</v>
          </cell>
          <cell r="P36">
            <v>1</v>
          </cell>
          <cell r="Q36">
            <v>1</v>
          </cell>
          <cell r="S36">
            <v>23</v>
          </cell>
          <cell r="AB36" t="str">
            <v>105103-HOSPITAL ILLAPEL</v>
          </cell>
          <cell r="AC36">
            <v>7</v>
          </cell>
          <cell r="AD36">
            <v>5</v>
          </cell>
          <cell r="AE36">
            <v>16</v>
          </cell>
          <cell r="AF36">
            <v>6</v>
          </cell>
          <cell r="AG36">
            <v>15</v>
          </cell>
          <cell r="AH36">
            <v>25</v>
          </cell>
          <cell r="AI36">
            <v>21</v>
          </cell>
          <cell r="AJ36">
            <v>14</v>
          </cell>
          <cell r="AK36">
            <v>6</v>
          </cell>
          <cell r="AL36">
            <v>24</v>
          </cell>
          <cell r="AM36">
            <v>16</v>
          </cell>
          <cell r="AN36">
            <v>155</v>
          </cell>
        </row>
        <row r="37">
          <cell r="G37" t="str">
            <v>105306-CES. PAIHUANO</v>
          </cell>
          <cell r="M37">
            <v>10</v>
          </cell>
          <cell r="N37">
            <v>2</v>
          </cell>
          <cell r="P37">
            <v>1</v>
          </cell>
          <cell r="Q37">
            <v>1</v>
          </cell>
          <cell r="S37">
            <v>14</v>
          </cell>
          <cell r="AB37" t="str">
            <v>105326-CESFAM SAN RAFAEL</v>
          </cell>
          <cell r="AC37">
            <v>1</v>
          </cell>
          <cell r="AK37">
            <v>1</v>
          </cell>
          <cell r="AN37">
            <v>2</v>
          </cell>
        </row>
        <row r="38">
          <cell r="G38" t="str">
            <v>105476-P.S.R. MONTE GRANDE</v>
          </cell>
          <cell r="M38">
            <v>3</v>
          </cell>
          <cell r="S38">
            <v>3</v>
          </cell>
          <cell r="AB38" t="str">
            <v>105443-P.S.R. CARCAMO                   </v>
          </cell>
          <cell r="AD38">
            <v>1</v>
          </cell>
          <cell r="AE38">
            <v>2</v>
          </cell>
          <cell r="AG38">
            <v>1</v>
          </cell>
          <cell r="AK38">
            <v>1</v>
          </cell>
          <cell r="AL38">
            <v>3</v>
          </cell>
          <cell r="AM38">
            <v>1</v>
          </cell>
          <cell r="AN38">
            <v>9</v>
          </cell>
        </row>
        <row r="39">
          <cell r="G39" t="str">
            <v>105477-P.S.R. PISCO ELQUI</v>
          </cell>
          <cell r="N39">
            <v>4</v>
          </cell>
          <cell r="S39">
            <v>4</v>
          </cell>
          <cell r="AB39" t="str">
            <v>105444-P.S.R. HUINTIL</v>
          </cell>
          <cell r="AF39">
            <v>1</v>
          </cell>
          <cell r="AN39">
            <v>1</v>
          </cell>
        </row>
        <row r="40">
          <cell r="G40" t="str">
            <v>105475-P.S.R. HORCON</v>
          </cell>
          <cell r="O40">
            <v>2</v>
          </cell>
          <cell r="S40">
            <v>2</v>
          </cell>
          <cell r="AB40" t="str">
            <v>105445-P.S.R. LIMAHUIDA</v>
          </cell>
          <cell r="AE40">
            <v>1</v>
          </cell>
          <cell r="AI40">
            <v>2</v>
          </cell>
          <cell r="AJ40">
            <v>1</v>
          </cell>
          <cell r="AN40">
            <v>4</v>
          </cell>
        </row>
        <row r="41">
          <cell r="G41" t="str">
            <v>04106-VICUÑA</v>
          </cell>
          <cell r="H41">
            <v>12</v>
          </cell>
          <cell r="I41">
            <v>15</v>
          </cell>
          <cell r="J41">
            <v>12</v>
          </cell>
          <cell r="K41">
            <v>18</v>
          </cell>
          <cell r="L41">
            <v>7</v>
          </cell>
          <cell r="M41">
            <v>21</v>
          </cell>
          <cell r="N41">
            <v>17</v>
          </cell>
          <cell r="O41">
            <v>31</v>
          </cell>
          <cell r="P41">
            <v>16</v>
          </cell>
          <cell r="Q41">
            <v>12</v>
          </cell>
          <cell r="R41">
            <v>8</v>
          </cell>
          <cell r="S41">
            <v>169</v>
          </cell>
          <cell r="AB41" t="str">
            <v>105449-P.S.R. TUNGA NORTE</v>
          </cell>
          <cell r="AE41">
            <v>1</v>
          </cell>
          <cell r="AF41">
            <v>2</v>
          </cell>
          <cell r="AN41">
            <v>3</v>
          </cell>
        </row>
        <row r="42">
          <cell r="G42" t="str">
            <v>105107-HOSPITAL VICUÑA</v>
          </cell>
          <cell r="H42">
            <v>9</v>
          </cell>
          <cell r="I42">
            <v>14</v>
          </cell>
          <cell r="J42">
            <v>12</v>
          </cell>
          <cell r="K42">
            <v>15</v>
          </cell>
          <cell r="L42">
            <v>4</v>
          </cell>
          <cell r="M42">
            <v>15</v>
          </cell>
          <cell r="N42">
            <v>13</v>
          </cell>
          <cell r="O42">
            <v>28</v>
          </cell>
          <cell r="P42">
            <v>16</v>
          </cell>
          <cell r="Q42">
            <v>12</v>
          </cell>
          <cell r="R42">
            <v>7</v>
          </cell>
          <cell r="S42">
            <v>145</v>
          </cell>
          <cell r="AB42" t="str">
            <v>105485-P.S.R. PLAN DE HORNOS</v>
          </cell>
          <cell r="AD42">
            <v>1</v>
          </cell>
          <cell r="AN42">
            <v>1</v>
          </cell>
        </row>
        <row r="43">
          <cell r="G43" t="str">
            <v>105467-P.S.R. DIAGUITAS</v>
          </cell>
          <cell r="K43">
            <v>1</v>
          </cell>
          <cell r="M43">
            <v>1</v>
          </cell>
          <cell r="N43">
            <v>1</v>
          </cell>
          <cell r="S43">
            <v>3</v>
          </cell>
          <cell r="AB43" t="str">
            <v>105486-P.S.R. TUNGA SUR</v>
          </cell>
          <cell r="AC43">
            <v>1</v>
          </cell>
          <cell r="AN43">
            <v>1</v>
          </cell>
        </row>
        <row r="44">
          <cell r="G44" t="str">
            <v>105468-P.S.R. EL MOLLE</v>
          </cell>
          <cell r="K44">
            <v>1</v>
          </cell>
          <cell r="L44">
            <v>1</v>
          </cell>
          <cell r="S44">
            <v>2</v>
          </cell>
          <cell r="AB44" t="str">
            <v>105496-P.S.R. PINTACURA SUR</v>
          </cell>
          <cell r="AF44">
            <v>1</v>
          </cell>
          <cell r="AG44">
            <v>1</v>
          </cell>
          <cell r="AJ44">
            <v>2</v>
          </cell>
          <cell r="AN44">
            <v>4</v>
          </cell>
        </row>
        <row r="45">
          <cell r="G45" t="str">
            <v>105469-P.S.R. EL TAMBO</v>
          </cell>
          <cell r="M45">
            <v>1</v>
          </cell>
          <cell r="S45">
            <v>1</v>
          </cell>
          <cell r="AB45" t="str">
            <v>04202-CANELA</v>
          </cell>
          <cell r="AC45">
            <v>1</v>
          </cell>
          <cell r="AD45">
            <v>1</v>
          </cell>
          <cell r="AE45">
            <v>3</v>
          </cell>
          <cell r="AF45">
            <v>3</v>
          </cell>
          <cell r="AG45">
            <v>1</v>
          </cell>
          <cell r="AH45">
            <v>5</v>
          </cell>
          <cell r="AI45">
            <v>5</v>
          </cell>
          <cell r="AJ45">
            <v>25</v>
          </cell>
          <cell r="AK45">
            <v>2</v>
          </cell>
          <cell r="AL45">
            <v>3</v>
          </cell>
          <cell r="AM45">
            <v>3</v>
          </cell>
          <cell r="AN45">
            <v>52</v>
          </cell>
        </row>
        <row r="46">
          <cell r="G46" t="str">
            <v>105471-P.S.R. PERALILLO</v>
          </cell>
          <cell r="H46">
            <v>1</v>
          </cell>
          <cell r="M46">
            <v>2</v>
          </cell>
          <cell r="N46">
            <v>1</v>
          </cell>
          <cell r="O46">
            <v>1</v>
          </cell>
          <cell r="R46">
            <v>1</v>
          </cell>
          <cell r="S46">
            <v>6</v>
          </cell>
          <cell r="AB46" t="str">
            <v>105309-CES. RURAL CANELA</v>
          </cell>
          <cell r="AE46">
            <v>2</v>
          </cell>
          <cell r="AH46">
            <v>2</v>
          </cell>
          <cell r="AI46">
            <v>3</v>
          </cell>
          <cell r="AJ46">
            <v>24</v>
          </cell>
          <cell r="AK46">
            <v>2</v>
          </cell>
          <cell r="AL46">
            <v>1</v>
          </cell>
          <cell r="AM46">
            <v>3</v>
          </cell>
          <cell r="AN46">
            <v>37</v>
          </cell>
        </row>
        <row r="47">
          <cell r="G47" t="str">
            <v>105472-P.S.R. RIVADAVIA</v>
          </cell>
          <cell r="H47">
            <v>2</v>
          </cell>
          <cell r="K47">
            <v>1</v>
          </cell>
          <cell r="S47">
            <v>3</v>
          </cell>
          <cell r="AB47" t="str">
            <v>105450-P.S.R. MINCHA NORTE            </v>
          </cell>
          <cell r="AG47">
            <v>1</v>
          </cell>
          <cell r="AH47">
            <v>3</v>
          </cell>
          <cell r="AJ47">
            <v>1</v>
          </cell>
          <cell r="AL47">
            <v>1</v>
          </cell>
          <cell r="AN47">
            <v>6</v>
          </cell>
        </row>
        <row r="48">
          <cell r="G48" t="str">
            <v>105502-P.S.R. CALINGASTA</v>
          </cell>
          <cell r="I48">
            <v>1</v>
          </cell>
          <cell r="L48">
            <v>2</v>
          </cell>
          <cell r="M48">
            <v>2</v>
          </cell>
          <cell r="N48">
            <v>2</v>
          </cell>
          <cell r="O48">
            <v>2</v>
          </cell>
          <cell r="S48">
            <v>9</v>
          </cell>
          <cell r="AB48" t="str">
            <v>105451-P.S.R. AGUA FRIA</v>
          </cell>
          <cell r="AF48">
            <v>1</v>
          </cell>
          <cell r="AL48">
            <v>1</v>
          </cell>
          <cell r="AN48">
            <v>2</v>
          </cell>
        </row>
        <row r="49">
          <cell r="G49" t="str">
            <v>04201-ILLAPEL</v>
          </cell>
          <cell r="H49">
            <v>29</v>
          </cell>
          <cell r="I49">
            <v>17</v>
          </cell>
          <cell r="J49">
            <v>12</v>
          </cell>
          <cell r="K49">
            <v>11</v>
          </cell>
          <cell r="L49">
            <v>22</v>
          </cell>
          <cell r="M49">
            <v>20</v>
          </cell>
          <cell r="N49">
            <v>26</v>
          </cell>
          <cell r="O49">
            <v>42</v>
          </cell>
          <cell r="P49">
            <v>20</v>
          </cell>
          <cell r="Q49">
            <v>22</v>
          </cell>
          <cell r="R49">
            <v>12</v>
          </cell>
          <cell r="S49">
            <v>233</v>
          </cell>
          <cell r="AB49" t="str">
            <v>105482-P.S.R. CANELA ALTA</v>
          </cell>
          <cell r="AC49">
            <v>1</v>
          </cell>
          <cell r="AD49">
            <v>1</v>
          </cell>
          <cell r="AN49">
            <v>2</v>
          </cell>
        </row>
        <row r="50">
          <cell r="G50" t="str">
            <v>105103-HOSPITAL ILLAPEL</v>
          </cell>
          <cell r="H50">
            <v>15</v>
          </cell>
          <cell r="I50">
            <v>7</v>
          </cell>
          <cell r="J50">
            <v>8</v>
          </cell>
          <cell r="K50">
            <v>9</v>
          </cell>
          <cell r="L50">
            <v>14</v>
          </cell>
          <cell r="M50">
            <v>12</v>
          </cell>
          <cell r="N50">
            <v>14</v>
          </cell>
          <cell r="O50">
            <v>23</v>
          </cell>
          <cell r="P50">
            <v>8</v>
          </cell>
          <cell r="Q50">
            <v>5</v>
          </cell>
          <cell r="R50">
            <v>11</v>
          </cell>
          <cell r="S50">
            <v>126</v>
          </cell>
          <cell r="AB50" t="str">
            <v>105484-P.S.R. HUENTELAUQUEN</v>
          </cell>
          <cell r="AF50">
            <v>1</v>
          </cell>
          <cell r="AI50">
            <v>1</v>
          </cell>
          <cell r="AN50">
            <v>2</v>
          </cell>
        </row>
        <row r="51">
          <cell r="G51" t="str">
            <v>105326-CESFAM SAN RAFAEL</v>
          </cell>
          <cell r="H51">
            <v>6</v>
          </cell>
          <cell r="I51">
            <v>4</v>
          </cell>
          <cell r="L51">
            <v>3</v>
          </cell>
          <cell r="M51">
            <v>7</v>
          </cell>
          <cell r="N51">
            <v>10</v>
          </cell>
          <cell r="O51">
            <v>11</v>
          </cell>
          <cell r="P51">
            <v>7</v>
          </cell>
          <cell r="Q51">
            <v>15</v>
          </cell>
          <cell r="S51">
            <v>63</v>
          </cell>
          <cell r="AB51" t="str">
            <v>105488-P.S.R. ESPIRITU SANTO</v>
          </cell>
          <cell r="AE51">
            <v>1</v>
          </cell>
          <cell r="AN51">
            <v>1</v>
          </cell>
        </row>
        <row r="52">
          <cell r="G52" t="str">
            <v>105443-P.S.R. CARCAMO                   </v>
          </cell>
          <cell r="O52">
            <v>2</v>
          </cell>
          <cell r="P52">
            <v>1</v>
          </cell>
          <cell r="S52">
            <v>3</v>
          </cell>
          <cell r="AB52" t="str">
            <v>105498-P.S.R. QUEBRADA DE LINARES</v>
          </cell>
          <cell r="AF52">
            <v>1</v>
          </cell>
          <cell r="AI52">
            <v>1</v>
          </cell>
          <cell r="AN52">
            <v>2</v>
          </cell>
        </row>
        <row r="53">
          <cell r="G53" t="str">
            <v>105445-P.S.R. LIMAHUIDA</v>
          </cell>
          <cell r="N53">
            <v>1</v>
          </cell>
          <cell r="S53">
            <v>1</v>
          </cell>
          <cell r="AB53" t="str">
            <v>04203-LOS VILOS</v>
          </cell>
          <cell r="AC53">
            <v>8</v>
          </cell>
          <cell r="AD53">
            <v>22</v>
          </cell>
          <cell r="AE53">
            <v>6</v>
          </cell>
          <cell r="AF53">
            <v>6</v>
          </cell>
          <cell r="AG53">
            <v>4</v>
          </cell>
          <cell r="AH53">
            <v>29</v>
          </cell>
          <cell r="AI53">
            <v>8</v>
          </cell>
          <cell r="AJ53">
            <v>18</v>
          </cell>
          <cell r="AK53">
            <v>7</v>
          </cell>
          <cell r="AL53">
            <v>17</v>
          </cell>
          <cell r="AM53">
            <v>19</v>
          </cell>
          <cell r="AN53">
            <v>144</v>
          </cell>
        </row>
        <row r="54">
          <cell r="G54" t="str">
            <v>105446-P.S.R. MATANCILLA</v>
          </cell>
          <cell r="N54">
            <v>1</v>
          </cell>
          <cell r="S54">
            <v>1</v>
          </cell>
          <cell r="AB54" t="str">
            <v>105108-HOSPITAL LOS VILOS</v>
          </cell>
          <cell r="AC54">
            <v>6</v>
          </cell>
          <cell r="AD54">
            <v>20</v>
          </cell>
          <cell r="AE54">
            <v>6</v>
          </cell>
          <cell r="AF54">
            <v>6</v>
          </cell>
          <cell r="AG54">
            <v>3</v>
          </cell>
          <cell r="AH54">
            <v>20</v>
          </cell>
          <cell r="AI54">
            <v>7</v>
          </cell>
          <cell r="AJ54">
            <v>18</v>
          </cell>
          <cell r="AK54">
            <v>7</v>
          </cell>
          <cell r="AL54">
            <v>13</v>
          </cell>
          <cell r="AM54">
            <v>19</v>
          </cell>
          <cell r="AN54">
            <v>125</v>
          </cell>
        </row>
        <row r="55">
          <cell r="G55" t="str">
            <v>105448-P.S.R. SANTA VIRGINIA</v>
          </cell>
          <cell r="O55">
            <v>2</v>
          </cell>
          <cell r="S55">
            <v>2</v>
          </cell>
          <cell r="AB55" t="str">
            <v>105478-P.S.R. CAIMANES                   </v>
          </cell>
          <cell r="AH55">
            <v>8</v>
          </cell>
          <cell r="AL55">
            <v>1</v>
          </cell>
          <cell r="AN55">
            <v>9</v>
          </cell>
        </row>
        <row r="56">
          <cell r="G56" t="str">
            <v>105449-P.S.R. TUNGA NORTE</v>
          </cell>
          <cell r="O56">
            <v>1</v>
          </cell>
          <cell r="P56">
            <v>2</v>
          </cell>
          <cell r="Q56">
            <v>2</v>
          </cell>
          <cell r="S56">
            <v>5</v>
          </cell>
          <cell r="AB56" t="str">
            <v>105479-P.S.R. GUANGUALI</v>
          </cell>
          <cell r="AG56">
            <v>1</v>
          </cell>
          <cell r="AH56">
            <v>1</v>
          </cell>
          <cell r="AI56">
            <v>1</v>
          </cell>
          <cell r="AN56">
            <v>3</v>
          </cell>
        </row>
        <row r="57">
          <cell r="G57" t="str">
            <v>105485-P.S.R. PLAN DE HORNOS</v>
          </cell>
          <cell r="H57">
            <v>4</v>
          </cell>
          <cell r="I57">
            <v>3</v>
          </cell>
          <cell r="J57">
            <v>1</v>
          </cell>
          <cell r="K57">
            <v>2</v>
          </cell>
          <cell r="L57">
            <v>1</v>
          </cell>
          <cell r="O57">
            <v>2</v>
          </cell>
          <cell r="S57">
            <v>13</v>
          </cell>
          <cell r="AB57" t="str">
            <v>105480-P.S.R. QUILIMARI</v>
          </cell>
          <cell r="AC57">
            <v>2</v>
          </cell>
          <cell r="AD57">
            <v>2</v>
          </cell>
          <cell r="AL57">
            <v>2</v>
          </cell>
          <cell r="AN57">
            <v>6</v>
          </cell>
        </row>
        <row r="58">
          <cell r="G58" t="str">
            <v>105487-P.S.R. CAÑAS UNO</v>
          </cell>
          <cell r="H58">
            <v>1</v>
          </cell>
          <cell r="I58">
            <v>3</v>
          </cell>
          <cell r="J58">
            <v>1</v>
          </cell>
          <cell r="L58">
            <v>4</v>
          </cell>
          <cell r="M58">
            <v>1</v>
          </cell>
          <cell r="O58">
            <v>1</v>
          </cell>
          <cell r="P58">
            <v>1</v>
          </cell>
          <cell r="R58">
            <v>1</v>
          </cell>
          <cell r="S58">
            <v>13</v>
          </cell>
          <cell r="AB58" t="str">
            <v>105511-P.S.R. LOS CONDORES</v>
          </cell>
          <cell r="AL58">
            <v>1</v>
          </cell>
          <cell r="AN58">
            <v>1</v>
          </cell>
        </row>
        <row r="59">
          <cell r="G59" t="str">
            <v>105496-P.S.R. PINTACURA SUR</v>
          </cell>
          <cell r="H59">
            <v>3</v>
          </cell>
          <cell r="J59">
            <v>2</v>
          </cell>
          <cell r="P59">
            <v>1</v>
          </cell>
          <cell r="S59">
            <v>6</v>
          </cell>
          <cell r="AB59" t="str">
            <v>04204-SALAMANCA</v>
          </cell>
          <cell r="AC59">
            <v>8</v>
          </cell>
          <cell r="AD59">
            <v>43</v>
          </cell>
          <cell r="AE59">
            <v>5</v>
          </cell>
          <cell r="AF59">
            <v>8</v>
          </cell>
          <cell r="AG59">
            <v>16</v>
          </cell>
          <cell r="AH59">
            <v>35</v>
          </cell>
          <cell r="AI59">
            <v>38</v>
          </cell>
          <cell r="AJ59">
            <v>17</v>
          </cell>
          <cell r="AK59">
            <v>18</v>
          </cell>
          <cell r="AL59">
            <v>17</v>
          </cell>
          <cell r="AM59">
            <v>6</v>
          </cell>
          <cell r="AN59">
            <v>211</v>
          </cell>
        </row>
        <row r="60">
          <cell r="G60" t="str">
            <v>04202-CANELA</v>
          </cell>
          <cell r="H60">
            <v>9</v>
          </cell>
          <cell r="I60">
            <v>9</v>
          </cell>
          <cell r="J60">
            <v>7</v>
          </cell>
          <cell r="K60">
            <v>8</v>
          </cell>
          <cell r="L60">
            <v>6</v>
          </cell>
          <cell r="M60">
            <v>14</v>
          </cell>
          <cell r="N60">
            <v>8</v>
          </cell>
          <cell r="O60">
            <v>15</v>
          </cell>
          <cell r="P60">
            <v>5</v>
          </cell>
          <cell r="Q60">
            <v>17</v>
          </cell>
          <cell r="R60">
            <v>7</v>
          </cell>
          <cell r="S60">
            <v>105</v>
          </cell>
          <cell r="AB60" t="str">
            <v>105104-HOSPITAL SALAMANCA</v>
          </cell>
          <cell r="AC60">
            <v>2</v>
          </cell>
          <cell r="AD60">
            <v>39</v>
          </cell>
          <cell r="AE60">
            <v>3</v>
          </cell>
          <cell r="AF60">
            <v>4</v>
          </cell>
          <cell r="AG60">
            <v>8</v>
          </cell>
          <cell r="AH60">
            <v>23</v>
          </cell>
          <cell r="AI60">
            <v>33</v>
          </cell>
          <cell r="AJ60">
            <v>12</v>
          </cell>
          <cell r="AK60">
            <v>17</v>
          </cell>
          <cell r="AL60">
            <v>15</v>
          </cell>
          <cell r="AM60">
            <v>3</v>
          </cell>
          <cell r="AN60">
            <v>159</v>
          </cell>
        </row>
        <row r="61">
          <cell r="G61" t="str">
            <v>105309-CES. RURAL CANELA</v>
          </cell>
          <cell r="H61">
            <v>3</v>
          </cell>
          <cell r="I61">
            <v>3</v>
          </cell>
          <cell r="J61">
            <v>4</v>
          </cell>
          <cell r="K61">
            <v>1</v>
          </cell>
          <cell r="L61">
            <v>5</v>
          </cell>
          <cell r="M61">
            <v>9</v>
          </cell>
          <cell r="N61">
            <v>7</v>
          </cell>
          <cell r="O61">
            <v>14</v>
          </cell>
          <cell r="P61">
            <v>4</v>
          </cell>
          <cell r="Q61">
            <v>9</v>
          </cell>
          <cell r="R61">
            <v>6</v>
          </cell>
          <cell r="S61">
            <v>65</v>
          </cell>
          <cell r="AB61" t="str">
            <v>105452-P.S.R. CUNCUMEN                 </v>
          </cell>
          <cell r="AD61">
            <v>2</v>
          </cell>
          <cell r="AF61">
            <v>2</v>
          </cell>
          <cell r="AG61">
            <v>6</v>
          </cell>
          <cell r="AH61">
            <v>11</v>
          </cell>
          <cell r="AI61">
            <v>2</v>
          </cell>
          <cell r="AL61">
            <v>2</v>
          </cell>
          <cell r="AN61">
            <v>25</v>
          </cell>
        </row>
        <row r="62">
          <cell r="G62" t="str">
            <v>105450-P.S.R. MINCHA NORTE            </v>
          </cell>
          <cell r="H62">
            <v>2</v>
          </cell>
          <cell r="I62">
            <v>1</v>
          </cell>
          <cell r="J62">
            <v>1</v>
          </cell>
          <cell r="M62">
            <v>1</v>
          </cell>
          <cell r="P62">
            <v>1</v>
          </cell>
          <cell r="Q62">
            <v>2</v>
          </cell>
          <cell r="S62">
            <v>8</v>
          </cell>
          <cell r="AB62" t="str">
            <v>105454-P.S.R. CUNLAGUA</v>
          </cell>
          <cell r="AF62">
            <v>1</v>
          </cell>
          <cell r="AG62">
            <v>1</v>
          </cell>
          <cell r="AH62">
            <v>1</v>
          </cell>
          <cell r="AJ62">
            <v>1</v>
          </cell>
          <cell r="AN62">
            <v>4</v>
          </cell>
        </row>
        <row r="63">
          <cell r="G63" t="str">
            <v>105451-P.S.R. AGUA FRIA</v>
          </cell>
          <cell r="H63">
            <v>1</v>
          </cell>
          <cell r="I63">
            <v>2</v>
          </cell>
          <cell r="K63">
            <v>3</v>
          </cell>
          <cell r="Q63">
            <v>2</v>
          </cell>
          <cell r="S63">
            <v>8</v>
          </cell>
          <cell r="AB63" t="str">
            <v>105455-P.S.R. CHILLEPIN</v>
          </cell>
          <cell r="AC63">
            <v>2</v>
          </cell>
          <cell r="AD63">
            <v>1</v>
          </cell>
          <cell r="AG63">
            <v>1</v>
          </cell>
          <cell r="AJ63">
            <v>2</v>
          </cell>
          <cell r="AN63">
            <v>6</v>
          </cell>
        </row>
        <row r="64">
          <cell r="G64" t="str">
            <v>105482-P.S.R. CANELA ALTA</v>
          </cell>
          <cell r="J64">
            <v>1</v>
          </cell>
          <cell r="Q64">
            <v>1</v>
          </cell>
          <cell r="S64">
            <v>2</v>
          </cell>
          <cell r="AB64" t="str">
            <v>105456-P.S.R. LLIMPO</v>
          </cell>
          <cell r="AI64">
            <v>1</v>
          </cell>
          <cell r="AM64">
            <v>2</v>
          </cell>
          <cell r="AN64">
            <v>3</v>
          </cell>
        </row>
        <row r="65">
          <cell r="G65" t="str">
            <v>105483-P.S.R. LOS RULOS</v>
          </cell>
          <cell r="H65">
            <v>3</v>
          </cell>
          <cell r="Q65">
            <v>2</v>
          </cell>
          <cell r="S65">
            <v>5</v>
          </cell>
          <cell r="AB65" t="str">
            <v>105457-P.S.R. SAN AGUSTIN</v>
          </cell>
          <cell r="AC65">
            <v>2</v>
          </cell>
          <cell r="AN65">
            <v>2</v>
          </cell>
        </row>
        <row r="66">
          <cell r="G66" t="str">
            <v>105484-P.S.R. HUENTELAUQUEN</v>
          </cell>
          <cell r="I66">
            <v>3</v>
          </cell>
          <cell r="J66">
            <v>1</v>
          </cell>
          <cell r="K66">
            <v>1</v>
          </cell>
          <cell r="L66">
            <v>1</v>
          </cell>
          <cell r="M66">
            <v>1</v>
          </cell>
          <cell r="N66">
            <v>1</v>
          </cell>
          <cell r="Q66">
            <v>1</v>
          </cell>
          <cell r="S66">
            <v>9</v>
          </cell>
          <cell r="AB66" t="str">
            <v>105491-P.S.R. QUELEN BAJO</v>
          </cell>
          <cell r="AC66">
            <v>1</v>
          </cell>
          <cell r="AD66">
            <v>1</v>
          </cell>
          <cell r="AF66">
            <v>1</v>
          </cell>
          <cell r="AI66">
            <v>1</v>
          </cell>
          <cell r="AJ66">
            <v>2</v>
          </cell>
          <cell r="AN66">
            <v>6</v>
          </cell>
        </row>
        <row r="67">
          <cell r="G67" t="str">
            <v>105493-P.S.R. MINCHA SUR</v>
          </cell>
          <cell r="K67">
            <v>3</v>
          </cell>
          <cell r="M67">
            <v>1</v>
          </cell>
          <cell r="O67">
            <v>1</v>
          </cell>
          <cell r="S67">
            <v>5</v>
          </cell>
          <cell r="AB67" t="str">
            <v>105492-P.S.R. CAMISA</v>
          </cell>
          <cell r="AM67">
            <v>1</v>
          </cell>
          <cell r="AN67">
            <v>1</v>
          </cell>
        </row>
        <row r="68">
          <cell r="G68" t="str">
            <v>105498-P.S.R. QUEBRADA DE LINARES</v>
          </cell>
          <cell r="M68">
            <v>2</v>
          </cell>
          <cell r="R68">
            <v>1</v>
          </cell>
          <cell r="S68">
            <v>3</v>
          </cell>
          <cell r="AB68" t="str">
            <v>105501-P.S.R. ARBOLEDA GRANDE</v>
          </cell>
          <cell r="AC68">
            <v>1</v>
          </cell>
          <cell r="AE68">
            <v>2</v>
          </cell>
          <cell r="AI68">
            <v>1</v>
          </cell>
          <cell r="AK68">
            <v>1</v>
          </cell>
          <cell r="AN68">
            <v>5</v>
          </cell>
        </row>
        <row r="69">
          <cell r="G69" t="str">
            <v>04203-LOS VILOS</v>
          </cell>
          <cell r="H69">
            <v>9</v>
          </cell>
          <cell r="I69">
            <v>7</v>
          </cell>
          <cell r="J69">
            <v>4</v>
          </cell>
          <cell r="K69">
            <v>3</v>
          </cell>
          <cell r="L69">
            <v>10</v>
          </cell>
          <cell r="M69">
            <v>7</v>
          </cell>
          <cell r="N69">
            <v>10</v>
          </cell>
          <cell r="O69">
            <v>17</v>
          </cell>
          <cell r="P69">
            <v>9</v>
          </cell>
          <cell r="Q69">
            <v>11</v>
          </cell>
          <cell r="R69">
            <v>7</v>
          </cell>
          <cell r="S69">
            <v>94</v>
          </cell>
          <cell r="AB69" t="str">
            <v>04301-OVALLE</v>
          </cell>
          <cell r="AC69">
            <v>25</v>
          </cell>
          <cell r="AD69">
            <v>26</v>
          </cell>
          <cell r="AE69">
            <v>28</v>
          </cell>
          <cell r="AF69">
            <v>24</v>
          </cell>
          <cell r="AG69">
            <v>20</v>
          </cell>
          <cell r="AH69">
            <v>114</v>
          </cell>
          <cell r="AI69">
            <v>41</v>
          </cell>
          <cell r="AJ69">
            <v>31</v>
          </cell>
          <cell r="AK69">
            <v>31</v>
          </cell>
          <cell r="AL69">
            <v>1</v>
          </cell>
          <cell r="AM69">
            <v>11</v>
          </cell>
          <cell r="AN69">
            <v>352</v>
          </cell>
        </row>
        <row r="70">
          <cell r="G70" t="str">
            <v>105108-HOSPITAL LOS VILOS</v>
          </cell>
          <cell r="H70">
            <v>5</v>
          </cell>
          <cell r="I70">
            <v>6</v>
          </cell>
          <cell r="J70">
            <v>3</v>
          </cell>
          <cell r="K70">
            <v>3</v>
          </cell>
          <cell r="L70">
            <v>7</v>
          </cell>
          <cell r="M70">
            <v>2</v>
          </cell>
          <cell r="N70">
            <v>8</v>
          </cell>
          <cell r="O70">
            <v>11</v>
          </cell>
          <cell r="P70">
            <v>4</v>
          </cell>
          <cell r="Q70">
            <v>6</v>
          </cell>
          <cell r="R70">
            <v>4</v>
          </cell>
          <cell r="S70">
            <v>59</v>
          </cell>
          <cell r="AB70" t="str">
            <v>105315-CES. RURAL C. DE TAMAYA</v>
          </cell>
          <cell r="AD70">
            <v>3</v>
          </cell>
          <cell r="AE70">
            <v>1</v>
          </cell>
          <cell r="AF70">
            <v>2</v>
          </cell>
          <cell r="AG70">
            <v>1</v>
          </cell>
          <cell r="AH70">
            <v>5</v>
          </cell>
          <cell r="AI70">
            <v>2</v>
          </cell>
          <cell r="AL70">
            <v>1</v>
          </cell>
          <cell r="AM70">
            <v>1</v>
          </cell>
          <cell r="AN70">
            <v>16</v>
          </cell>
        </row>
        <row r="71">
          <cell r="G71" t="str">
            <v>105478-P.S.R. CAIMANES                   </v>
          </cell>
          <cell r="H71">
            <v>2</v>
          </cell>
          <cell r="J71">
            <v>1</v>
          </cell>
          <cell r="L71">
            <v>1</v>
          </cell>
          <cell r="N71">
            <v>1</v>
          </cell>
          <cell r="O71">
            <v>2</v>
          </cell>
          <cell r="P71">
            <v>2</v>
          </cell>
          <cell r="Q71">
            <v>1</v>
          </cell>
          <cell r="R71">
            <v>2</v>
          </cell>
          <cell r="S71">
            <v>12</v>
          </cell>
          <cell r="AB71" t="str">
            <v>105317-CES. JORGE JORDAN D.</v>
          </cell>
          <cell r="AC71">
            <v>1</v>
          </cell>
          <cell r="AD71">
            <v>2</v>
          </cell>
          <cell r="AE71">
            <v>11</v>
          </cell>
          <cell r="AF71">
            <v>6</v>
          </cell>
          <cell r="AG71">
            <v>5</v>
          </cell>
          <cell r="AH71">
            <v>6</v>
          </cell>
          <cell r="AI71">
            <v>5</v>
          </cell>
          <cell r="AJ71">
            <v>3</v>
          </cell>
          <cell r="AK71">
            <v>9</v>
          </cell>
          <cell r="AM71">
            <v>1</v>
          </cell>
          <cell r="AN71">
            <v>49</v>
          </cell>
        </row>
        <row r="72">
          <cell r="G72" t="str">
            <v>105479-P.S.R. GUANGUALI</v>
          </cell>
          <cell r="H72">
            <v>1</v>
          </cell>
          <cell r="L72">
            <v>1</v>
          </cell>
          <cell r="M72">
            <v>5</v>
          </cell>
          <cell r="N72">
            <v>1</v>
          </cell>
          <cell r="O72">
            <v>1</v>
          </cell>
          <cell r="P72">
            <v>2</v>
          </cell>
          <cell r="Q72">
            <v>2</v>
          </cell>
          <cell r="R72">
            <v>1</v>
          </cell>
          <cell r="S72">
            <v>14</v>
          </cell>
          <cell r="AB72" t="str">
            <v>105322-CES. MARCOS MACUADA</v>
          </cell>
          <cell r="AC72">
            <v>7</v>
          </cell>
          <cell r="AD72">
            <v>1</v>
          </cell>
          <cell r="AE72">
            <v>6</v>
          </cell>
          <cell r="AF72">
            <v>11</v>
          </cell>
          <cell r="AH72">
            <v>71</v>
          </cell>
          <cell r="AI72">
            <v>14</v>
          </cell>
          <cell r="AJ72">
            <v>8</v>
          </cell>
          <cell r="AK72">
            <v>5</v>
          </cell>
          <cell r="AN72">
            <v>123</v>
          </cell>
        </row>
        <row r="73">
          <cell r="G73" t="str">
            <v>105480-P.S.R. QUILIMARI</v>
          </cell>
          <cell r="H73">
            <v>1</v>
          </cell>
          <cell r="I73">
            <v>1</v>
          </cell>
          <cell r="O73">
            <v>3</v>
          </cell>
          <cell r="Q73">
            <v>1</v>
          </cell>
          <cell r="S73">
            <v>6</v>
          </cell>
          <cell r="AB73" t="str">
            <v>105324-CES. SOTAQUI</v>
          </cell>
          <cell r="AC73">
            <v>2</v>
          </cell>
          <cell r="AD73">
            <v>1</v>
          </cell>
          <cell r="AE73">
            <v>1</v>
          </cell>
          <cell r="AF73">
            <v>1</v>
          </cell>
          <cell r="AH73">
            <v>4</v>
          </cell>
          <cell r="AJ73">
            <v>3</v>
          </cell>
          <cell r="AK73">
            <v>1</v>
          </cell>
          <cell r="AM73">
            <v>1</v>
          </cell>
          <cell r="AN73">
            <v>14</v>
          </cell>
        </row>
        <row r="74">
          <cell r="G74" t="str">
            <v>105481-P.S.R. TILAMA</v>
          </cell>
          <cell r="L74">
            <v>1</v>
          </cell>
          <cell r="P74">
            <v>1</v>
          </cell>
          <cell r="Q74">
            <v>1</v>
          </cell>
          <cell r="S74">
            <v>3</v>
          </cell>
          <cell r="AB74" t="str">
            <v>105415-P.S.R. BARRAZA</v>
          </cell>
          <cell r="AC74">
            <v>2</v>
          </cell>
          <cell r="AE74">
            <v>1</v>
          </cell>
          <cell r="AH74">
            <v>1</v>
          </cell>
          <cell r="AJ74">
            <v>1</v>
          </cell>
          <cell r="AK74">
            <v>1</v>
          </cell>
          <cell r="AM74">
            <v>1</v>
          </cell>
          <cell r="AN74">
            <v>7</v>
          </cell>
        </row>
        <row r="75">
          <cell r="G75" t="str">
            <v>04204-SALAMANCA</v>
          </cell>
          <cell r="H75">
            <v>29</v>
          </cell>
          <cell r="I75">
            <v>24</v>
          </cell>
          <cell r="J75">
            <v>29</v>
          </cell>
          <cell r="K75">
            <v>30</v>
          </cell>
          <cell r="L75">
            <v>44</v>
          </cell>
          <cell r="M75">
            <v>27</v>
          </cell>
          <cell r="N75">
            <v>44</v>
          </cell>
          <cell r="O75">
            <v>27</v>
          </cell>
          <cell r="P75">
            <v>25</v>
          </cell>
          <cell r="Q75">
            <v>21</v>
          </cell>
          <cell r="R75">
            <v>11</v>
          </cell>
          <cell r="S75">
            <v>311</v>
          </cell>
          <cell r="AB75" t="str">
            <v>105416-P.S.R. CAMARICO                  </v>
          </cell>
          <cell r="AC75">
            <v>1</v>
          </cell>
          <cell r="AD75">
            <v>1</v>
          </cell>
          <cell r="AH75">
            <v>1</v>
          </cell>
          <cell r="AJ75">
            <v>1</v>
          </cell>
          <cell r="AK75">
            <v>1</v>
          </cell>
          <cell r="AN75">
            <v>5</v>
          </cell>
        </row>
        <row r="76">
          <cell r="G76" t="str">
            <v>105104-HOSPITAL SALAMANCA</v>
          </cell>
          <cell r="H76">
            <v>16</v>
          </cell>
          <cell r="I76">
            <v>18</v>
          </cell>
          <cell r="J76">
            <v>18</v>
          </cell>
          <cell r="K76">
            <v>16</v>
          </cell>
          <cell r="L76">
            <v>23</v>
          </cell>
          <cell r="M76">
            <v>15</v>
          </cell>
          <cell r="N76">
            <v>22</v>
          </cell>
          <cell r="O76">
            <v>17</v>
          </cell>
          <cell r="P76">
            <v>13</v>
          </cell>
          <cell r="Q76">
            <v>7</v>
          </cell>
          <cell r="R76">
            <v>6</v>
          </cell>
          <cell r="S76">
            <v>171</v>
          </cell>
          <cell r="AB76" t="str">
            <v>105417-P.S.R. ALCONES BAJOS</v>
          </cell>
          <cell r="AC76">
            <v>1</v>
          </cell>
          <cell r="AD76">
            <v>1</v>
          </cell>
          <cell r="AG76">
            <v>2</v>
          </cell>
          <cell r="AI76">
            <v>1</v>
          </cell>
          <cell r="AJ76">
            <v>1</v>
          </cell>
          <cell r="AN76">
            <v>6</v>
          </cell>
        </row>
        <row r="77">
          <cell r="G77" t="str">
            <v>105452-P.S.R. CUNCUMEN                 </v>
          </cell>
          <cell r="H77">
            <v>8</v>
          </cell>
          <cell r="I77">
            <v>3</v>
          </cell>
          <cell r="J77">
            <v>5</v>
          </cell>
          <cell r="K77">
            <v>9</v>
          </cell>
          <cell r="L77">
            <v>15</v>
          </cell>
          <cell r="M77">
            <v>4</v>
          </cell>
          <cell r="N77">
            <v>12</v>
          </cell>
          <cell r="O77">
            <v>3</v>
          </cell>
          <cell r="P77">
            <v>6</v>
          </cell>
          <cell r="Q77">
            <v>7</v>
          </cell>
          <cell r="R77">
            <v>2</v>
          </cell>
          <cell r="S77">
            <v>74</v>
          </cell>
          <cell r="AB77" t="str">
            <v>105419-P.S.R. LAS SOSSAS</v>
          </cell>
          <cell r="AE77">
            <v>1</v>
          </cell>
          <cell r="AJ77">
            <v>1</v>
          </cell>
          <cell r="AK77">
            <v>2</v>
          </cell>
          <cell r="AN77">
            <v>4</v>
          </cell>
        </row>
        <row r="78">
          <cell r="G78" t="str">
            <v>105453-P.S.R. TRANQUILLA</v>
          </cell>
          <cell r="H78">
            <v>1</v>
          </cell>
          <cell r="I78">
            <v>1</v>
          </cell>
          <cell r="L78">
            <v>1</v>
          </cell>
          <cell r="O78">
            <v>1</v>
          </cell>
          <cell r="P78">
            <v>3</v>
          </cell>
          <cell r="Q78">
            <v>3</v>
          </cell>
          <cell r="S78">
            <v>10</v>
          </cell>
          <cell r="AB78" t="str">
            <v>105420-P.S.R. LIMARI</v>
          </cell>
          <cell r="AD78">
            <v>1</v>
          </cell>
          <cell r="AE78">
            <v>1</v>
          </cell>
          <cell r="AF78">
            <v>1</v>
          </cell>
          <cell r="AG78">
            <v>1</v>
          </cell>
          <cell r="AH78">
            <v>4</v>
          </cell>
          <cell r="AI78">
            <v>6</v>
          </cell>
          <cell r="AJ78">
            <v>2</v>
          </cell>
          <cell r="AK78">
            <v>2</v>
          </cell>
          <cell r="AM78">
            <v>1</v>
          </cell>
          <cell r="AN78">
            <v>19</v>
          </cell>
        </row>
        <row r="79">
          <cell r="G79" t="str">
            <v>105454-P.S.R. CUNLAGUA</v>
          </cell>
          <cell r="L79">
            <v>1</v>
          </cell>
          <cell r="O79">
            <v>1</v>
          </cell>
          <cell r="P79">
            <v>1</v>
          </cell>
          <cell r="S79">
            <v>3</v>
          </cell>
          <cell r="AB79" t="str">
            <v>105422-P.S.R. HORNILLOS</v>
          </cell>
          <cell r="AH79">
            <v>4</v>
          </cell>
          <cell r="AJ79">
            <v>1</v>
          </cell>
          <cell r="AN79">
            <v>5</v>
          </cell>
        </row>
        <row r="80">
          <cell r="G80" t="str">
            <v>105455-P.S.R. CHILLEPIN</v>
          </cell>
          <cell r="K80">
            <v>2</v>
          </cell>
          <cell r="M80">
            <v>1</v>
          </cell>
          <cell r="N80">
            <v>1</v>
          </cell>
          <cell r="O80">
            <v>1</v>
          </cell>
          <cell r="R80">
            <v>2</v>
          </cell>
          <cell r="S80">
            <v>7</v>
          </cell>
          <cell r="AB80" t="str">
            <v>105437-P.S.R. CHALINGA</v>
          </cell>
          <cell r="AF80">
            <v>1</v>
          </cell>
          <cell r="AJ80">
            <v>1</v>
          </cell>
          <cell r="AN80">
            <v>2</v>
          </cell>
        </row>
        <row r="81">
          <cell r="G81" t="str">
            <v>105456-P.S.R. LLIMPO</v>
          </cell>
          <cell r="H81">
            <v>2</v>
          </cell>
          <cell r="L81">
            <v>4</v>
          </cell>
          <cell r="M81">
            <v>1</v>
          </cell>
          <cell r="O81">
            <v>1</v>
          </cell>
          <cell r="Q81">
            <v>1</v>
          </cell>
          <cell r="S81">
            <v>9</v>
          </cell>
          <cell r="AB81" t="str">
            <v>105439-P.S.R. CERRO BLANCO</v>
          </cell>
          <cell r="AC81">
            <v>4</v>
          </cell>
          <cell r="AD81">
            <v>3</v>
          </cell>
          <cell r="AG81">
            <v>1</v>
          </cell>
          <cell r="AI81">
            <v>1</v>
          </cell>
          <cell r="AK81">
            <v>2</v>
          </cell>
          <cell r="AN81">
            <v>11</v>
          </cell>
        </row>
        <row r="82">
          <cell r="G82" t="str">
            <v>105457-P.S.R. SAN AGUSTIN</v>
          </cell>
          <cell r="H82">
            <v>1</v>
          </cell>
          <cell r="I82">
            <v>1</v>
          </cell>
          <cell r="J82">
            <v>3</v>
          </cell>
          <cell r="M82">
            <v>1</v>
          </cell>
          <cell r="N82">
            <v>1</v>
          </cell>
          <cell r="P82">
            <v>1</v>
          </cell>
          <cell r="S82">
            <v>8</v>
          </cell>
          <cell r="AB82" t="str">
            <v>105507-P.S.R. HUAMALATA</v>
          </cell>
          <cell r="AC82">
            <v>1</v>
          </cell>
          <cell r="AE82">
            <v>2</v>
          </cell>
          <cell r="AG82">
            <v>1</v>
          </cell>
          <cell r="AH82">
            <v>14</v>
          </cell>
          <cell r="AJ82">
            <v>1</v>
          </cell>
          <cell r="AK82">
            <v>1</v>
          </cell>
          <cell r="AM82">
            <v>1</v>
          </cell>
          <cell r="AN82">
            <v>21</v>
          </cell>
        </row>
        <row r="83">
          <cell r="G83" t="str">
            <v>105458-P.S.R. TAHUINCO</v>
          </cell>
          <cell r="I83">
            <v>1</v>
          </cell>
          <cell r="J83">
            <v>1</v>
          </cell>
          <cell r="M83">
            <v>2</v>
          </cell>
          <cell r="N83">
            <v>1</v>
          </cell>
          <cell r="S83">
            <v>5</v>
          </cell>
          <cell r="AB83" t="str">
            <v>105510-P.S.R. RECOLETA</v>
          </cell>
          <cell r="AC83">
            <v>1</v>
          </cell>
          <cell r="AD83">
            <v>1</v>
          </cell>
          <cell r="AE83">
            <v>2</v>
          </cell>
          <cell r="AF83">
            <v>1</v>
          </cell>
          <cell r="AG83">
            <v>5</v>
          </cell>
          <cell r="AI83">
            <v>5</v>
          </cell>
          <cell r="AJ83">
            <v>1</v>
          </cell>
          <cell r="AK83">
            <v>3</v>
          </cell>
          <cell r="AM83">
            <v>1</v>
          </cell>
          <cell r="AN83">
            <v>20</v>
          </cell>
        </row>
        <row r="84">
          <cell r="G84" t="str">
            <v>105491-P.S.R. QUELEN BAJO</v>
          </cell>
          <cell r="J84">
            <v>2</v>
          </cell>
          <cell r="M84">
            <v>1</v>
          </cell>
          <cell r="N84">
            <v>4</v>
          </cell>
          <cell r="Q84">
            <v>1</v>
          </cell>
          <cell r="S84">
            <v>8</v>
          </cell>
          <cell r="AB84" t="str">
            <v>105722-CECOF SAN JOSE DE LA DEHESA</v>
          </cell>
          <cell r="AC84">
            <v>2</v>
          </cell>
          <cell r="AD84">
            <v>4</v>
          </cell>
          <cell r="AE84">
            <v>2</v>
          </cell>
          <cell r="AI84">
            <v>2</v>
          </cell>
          <cell r="AJ84">
            <v>3</v>
          </cell>
          <cell r="AN84">
            <v>13</v>
          </cell>
        </row>
        <row r="85">
          <cell r="G85" t="str">
            <v>105492-P.S.R. CAMISA</v>
          </cell>
          <cell r="K85">
            <v>1</v>
          </cell>
          <cell r="M85">
            <v>1</v>
          </cell>
          <cell r="O85">
            <v>3</v>
          </cell>
          <cell r="P85">
            <v>1</v>
          </cell>
          <cell r="Q85">
            <v>1</v>
          </cell>
          <cell r="S85">
            <v>7</v>
          </cell>
          <cell r="AB85" t="str">
            <v>105723-CECOF LIMARI</v>
          </cell>
          <cell r="AC85">
            <v>3</v>
          </cell>
          <cell r="AD85">
            <v>8</v>
          </cell>
          <cell r="AF85">
            <v>1</v>
          </cell>
          <cell r="AG85">
            <v>4</v>
          </cell>
          <cell r="AH85">
            <v>4</v>
          </cell>
          <cell r="AI85">
            <v>5</v>
          </cell>
          <cell r="AJ85">
            <v>4</v>
          </cell>
          <cell r="AK85">
            <v>4</v>
          </cell>
          <cell r="AM85">
            <v>4</v>
          </cell>
          <cell r="AN85">
            <v>37</v>
          </cell>
        </row>
        <row r="86">
          <cell r="G86" t="str">
            <v>105501-P.S.R. ARBOLEDA GRANDE</v>
          </cell>
          <cell r="H86">
            <v>1</v>
          </cell>
          <cell r="K86">
            <v>2</v>
          </cell>
          <cell r="M86">
            <v>1</v>
          </cell>
          <cell r="N86">
            <v>3</v>
          </cell>
          <cell r="Q86">
            <v>1</v>
          </cell>
          <cell r="R86">
            <v>1</v>
          </cell>
          <cell r="S86">
            <v>9</v>
          </cell>
          <cell r="AB86" t="str">
            <v>04302-COMBARBALÁ</v>
          </cell>
          <cell r="AC86">
            <v>15</v>
          </cell>
          <cell r="AD86">
            <v>2</v>
          </cell>
          <cell r="AE86">
            <v>7</v>
          </cell>
          <cell r="AF86">
            <v>5</v>
          </cell>
          <cell r="AG86">
            <v>6</v>
          </cell>
          <cell r="AH86">
            <v>6</v>
          </cell>
          <cell r="AI86">
            <v>8</v>
          </cell>
          <cell r="AJ86">
            <v>4</v>
          </cell>
          <cell r="AK86">
            <v>10</v>
          </cell>
          <cell r="AL86">
            <v>13</v>
          </cell>
          <cell r="AM86">
            <v>8</v>
          </cell>
          <cell r="AN86">
            <v>84</v>
          </cell>
        </row>
        <row r="87">
          <cell r="G87" t="str">
            <v>04301-OVALLE</v>
          </cell>
          <cell r="H87">
            <v>78</v>
          </cell>
          <cell r="I87">
            <v>68</v>
          </cell>
          <cell r="J87">
            <v>76</v>
          </cell>
          <cell r="K87">
            <v>45</v>
          </cell>
          <cell r="L87">
            <v>97</v>
          </cell>
          <cell r="M87">
            <v>45</v>
          </cell>
          <cell r="N87">
            <v>99</v>
          </cell>
          <cell r="O87">
            <v>114</v>
          </cell>
          <cell r="P87">
            <v>76</v>
          </cell>
          <cell r="Q87">
            <v>19</v>
          </cell>
          <cell r="R87">
            <v>27</v>
          </cell>
          <cell r="S87">
            <v>744</v>
          </cell>
          <cell r="AB87" t="str">
            <v>105105-HOSPITAL COMBARBALA</v>
          </cell>
          <cell r="AC87">
            <v>2</v>
          </cell>
          <cell r="AD87">
            <v>1</v>
          </cell>
          <cell r="AF87">
            <v>2</v>
          </cell>
          <cell r="AG87">
            <v>2</v>
          </cell>
          <cell r="AH87">
            <v>5</v>
          </cell>
          <cell r="AI87">
            <v>6</v>
          </cell>
          <cell r="AJ87">
            <v>2</v>
          </cell>
          <cell r="AK87">
            <v>5</v>
          </cell>
          <cell r="AL87">
            <v>8</v>
          </cell>
          <cell r="AM87">
            <v>3</v>
          </cell>
          <cell r="AN87">
            <v>36</v>
          </cell>
        </row>
        <row r="88">
          <cell r="G88" t="str">
            <v>105315-CES. RURAL C. DE TAMAYA</v>
          </cell>
          <cell r="I88">
            <v>4</v>
          </cell>
          <cell r="J88">
            <v>11</v>
          </cell>
          <cell r="K88">
            <v>8</v>
          </cell>
          <cell r="L88">
            <v>5</v>
          </cell>
          <cell r="M88">
            <v>9</v>
          </cell>
          <cell r="N88">
            <v>10</v>
          </cell>
          <cell r="O88">
            <v>12</v>
          </cell>
          <cell r="P88">
            <v>4</v>
          </cell>
          <cell r="Q88">
            <v>4</v>
          </cell>
          <cell r="R88">
            <v>3</v>
          </cell>
          <cell r="S88">
            <v>70</v>
          </cell>
          <cell r="AB88" t="str">
            <v>105434-P.S.R. SAN MARCOS</v>
          </cell>
          <cell r="AC88">
            <v>2</v>
          </cell>
          <cell r="AE88">
            <v>2</v>
          </cell>
          <cell r="AF88">
            <v>1</v>
          </cell>
          <cell r="AJ88">
            <v>1</v>
          </cell>
          <cell r="AL88">
            <v>1</v>
          </cell>
          <cell r="AN88">
            <v>7</v>
          </cell>
        </row>
        <row r="89">
          <cell r="G89" t="str">
            <v>105317-CES. JORGE JORDAN D.</v>
          </cell>
          <cell r="H89">
            <v>17</v>
          </cell>
          <cell r="I89">
            <v>15</v>
          </cell>
          <cell r="J89">
            <v>9</v>
          </cell>
          <cell r="K89">
            <v>14</v>
          </cell>
          <cell r="L89">
            <v>17</v>
          </cell>
          <cell r="M89">
            <v>16</v>
          </cell>
          <cell r="N89">
            <v>17</v>
          </cell>
          <cell r="O89">
            <v>12</v>
          </cell>
          <cell r="P89">
            <v>20</v>
          </cell>
          <cell r="R89">
            <v>10</v>
          </cell>
          <cell r="S89">
            <v>147</v>
          </cell>
          <cell r="AB89" t="str">
            <v>105441-P.S.R. MANQUEHUA</v>
          </cell>
          <cell r="AC89">
            <v>2</v>
          </cell>
          <cell r="AJ89">
            <v>1</v>
          </cell>
          <cell r="AM89">
            <v>1</v>
          </cell>
          <cell r="AN89">
            <v>4</v>
          </cell>
        </row>
        <row r="90">
          <cell r="G90" t="str">
            <v>105322-CES. MARCOS MACUADA</v>
          </cell>
          <cell r="H90">
            <v>32</v>
          </cell>
          <cell r="I90">
            <v>19</v>
          </cell>
          <cell r="J90">
            <v>35</v>
          </cell>
          <cell r="K90">
            <v>8</v>
          </cell>
          <cell r="L90">
            <v>52</v>
          </cell>
          <cell r="N90">
            <v>43</v>
          </cell>
          <cell r="O90">
            <v>49</v>
          </cell>
          <cell r="P90">
            <v>26</v>
          </cell>
          <cell r="Q90">
            <v>9</v>
          </cell>
          <cell r="R90">
            <v>5</v>
          </cell>
          <cell r="S90">
            <v>278</v>
          </cell>
          <cell r="AB90" t="str">
            <v>105459-P.S.R. BARRANCAS                </v>
          </cell>
          <cell r="AC90">
            <v>1</v>
          </cell>
          <cell r="AN90">
            <v>1</v>
          </cell>
        </row>
        <row r="91">
          <cell r="G91" t="str">
            <v>105324-CES. SOTAQUI</v>
          </cell>
          <cell r="H91">
            <v>5</v>
          </cell>
          <cell r="I91">
            <v>7</v>
          </cell>
          <cell r="J91">
            <v>3</v>
          </cell>
          <cell r="K91">
            <v>6</v>
          </cell>
          <cell r="L91">
            <v>5</v>
          </cell>
          <cell r="N91">
            <v>3</v>
          </cell>
          <cell r="O91">
            <v>13</v>
          </cell>
          <cell r="P91">
            <v>14</v>
          </cell>
          <cell r="R91">
            <v>2</v>
          </cell>
          <cell r="S91">
            <v>58</v>
          </cell>
          <cell r="AB91" t="str">
            <v>105460-P.S.R. COGOTI 18</v>
          </cell>
          <cell r="AC91">
            <v>6</v>
          </cell>
          <cell r="AE91">
            <v>3</v>
          </cell>
          <cell r="AG91">
            <v>1</v>
          </cell>
          <cell r="AK91">
            <v>1</v>
          </cell>
          <cell r="AM91">
            <v>1</v>
          </cell>
          <cell r="AN91">
            <v>12</v>
          </cell>
        </row>
        <row r="92">
          <cell r="G92" t="str">
            <v>105415-P.S.R. BARRAZA</v>
          </cell>
          <cell r="H92">
            <v>3</v>
          </cell>
          <cell r="J92">
            <v>2</v>
          </cell>
          <cell r="L92">
            <v>2</v>
          </cell>
          <cell r="M92">
            <v>3</v>
          </cell>
          <cell r="O92">
            <v>1</v>
          </cell>
          <cell r="P92">
            <v>1</v>
          </cell>
          <cell r="Q92">
            <v>1</v>
          </cell>
          <cell r="R92">
            <v>1</v>
          </cell>
          <cell r="S92">
            <v>14</v>
          </cell>
          <cell r="AB92" t="str">
            <v>105461-P.S.R. EL HUACHO</v>
          </cell>
          <cell r="AC92">
            <v>1</v>
          </cell>
          <cell r="AG92">
            <v>1</v>
          </cell>
          <cell r="AN92">
            <v>2</v>
          </cell>
        </row>
        <row r="93">
          <cell r="G93" t="str">
            <v>105416-P.S.R. CAMARICO                  </v>
          </cell>
          <cell r="H93">
            <v>1</v>
          </cell>
          <cell r="I93">
            <v>3</v>
          </cell>
          <cell r="K93">
            <v>1</v>
          </cell>
          <cell r="L93">
            <v>2</v>
          </cell>
          <cell r="M93">
            <v>5</v>
          </cell>
          <cell r="N93">
            <v>5</v>
          </cell>
          <cell r="O93">
            <v>5</v>
          </cell>
          <cell r="P93">
            <v>2</v>
          </cell>
          <cell r="S93">
            <v>24</v>
          </cell>
          <cell r="AB93" t="str">
            <v>105462-P.S.R. EL SAUCE</v>
          </cell>
          <cell r="AF93">
            <v>2</v>
          </cell>
          <cell r="AL93">
            <v>1</v>
          </cell>
          <cell r="AN93">
            <v>3</v>
          </cell>
        </row>
        <row r="94">
          <cell r="G94" t="str">
            <v>105417-P.S.R. ALCONES BAJOS</v>
          </cell>
          <cell r="K94">
            <v>1</v>
          </cell>
          <cell r="L94">
            <v>2</v>
          </cell>
          <cell r="N94">
            <v>1</v>
          </cell>
          <cell r="O94">
            <v>3</v>
          </cell>
          <cell r="S94">
            <v>7</v>
          </cell>
          <cell r="AB94" t="str">
            <v>105463-P.S.R. QUILITAPIA</v>
          </cell>
          <cell r="AE94">
            <v>1</v>
          </cell>
          <cell r="AG94">
            <v>1</v>
          </cell>
          <cell r="AL94">
            <v>2</v>
          </cell>
          <cell r="AM94">
            <v>2</v>
          </cell>
          <cell r="AN94">
            <v>6</v>
          </cell>
        </row>
        <row r="95">
          <cell r="G95" t="str">
            <v>105419-P.S.R. LAS SOSSAS</v>
          </cell>
          <cell r="J95">
            <v>2</v>
          </cell>
          <cell r="K95">
            <v>2</v>
          </cell>
          <cell r="L95">
            <v>1</v>
          </cell>
          <cell r="N95">
            <v>1</v>
          </cell>
          <cell r="Q95">
            <v>2</v>
          </cell>
          <cell r="S95">
            <v>8</v>
          </cell>
          <cell r="AB95" t="str">
            <v>105464-P.S.R. LA LIGUA</v>
          </cell>
          <cell r="AG95">
            <v>1</v>
          </cell>
          <cell r="AH95">
            <v>1</v>
          </cell>
          <cell r="AK95">
            <v>3</v>
          </cell>
          <cell r="AN95">
            <v>5</v>
          </cell>
        </row>
        <row r="96">
          <cell r="G96" t="str">
            <v>105420-P.S.R. LIMARI</v>
          </cell>
          <cell r="H96">
            <v>3</v>
          </cell>
          <cell r="I96">
            <v>5</v>
          </cell>
          <cell r="J96">
            <v>2</v>
          </cell>
          <cell r="L96">
            <v>1</v>
          </cell>
          <cell r="M96">
            <v>4</v>
          </cell>
          <cell r="N96">
            <v>2</v>
          </cell>
          <cell r="O96">
            <v>5</v>
          </cell>
          <cell r="P96">
            <v>1</v>
          </cell>
          <cell r="S96">
            <v>23</v>
          </cell>
          <cell r="AB96" t="str">
            <v>105465-P.S.R. RAMADILLA</v>
          </cell>
          <cell r="AC96">
            <v>1</v>
          </cell>
          <cell r="AI96">
            <v>1</v>
          </cell>
          <cell r="AK96">
            <v>1</v>
          </cell>
          <cell r="AN96">
            <v>3</v>
          </cell>
        </row>
        <row r="97">
          <cell r="G97" t="str">
            <v>105422-P.S.R. HORNILLOS</v>
          </cell>
          <cell r="I97">
            <v>3</v>
          </cell>
          <cell r="J97">
            <v>1</v>
          </cell>
          <cell r="R97">
            <v>1</v>
          </cell>
          <cell r="S97">
            <v>5</v>
          </cell>
          <cell r="AB97" t="str">
            <v>105466-P.S.R. VALLE HERMOSO</v>
          </cell>
          <cell r="AE97">
            <v>1</v>
          </cell>
          <cell r="AM97">
            <v>1</v>
          </cell>
          <cell r="AN97">
            <v>2</v>
          </cell>
        </row>
        <row r="98">
          <cell r="G98" t="str">
            <v>105437-P.S.R. CHALINGA</v>
          </cell>
          <cell r="H98">
            <v>1</v>
          </cell>
          <cell r="L98">
            <v>2</v>
          </cell>
          <cell r="M98">
            <v>1</v>
          </cell>
          <cell r="N98">
            <v>1</v>
          </cell>
          <cell r="S98">
            <v>5</v>
          </cell>
          <cell r="AB98" t="str">
            <v>105490-P.S.R. EL DURAZNO</v>
          </cell>
          <cell r="AD98">
            <v>1</v>
          </cell>
          <cell r="AI98">
            <v>1</v>
          </cell>
          <cell r="AL98">
            <v>1</v>
          </cell>
          <cell r="AN98">
            <v>3</v>
          </cell>
        </row>
        <row r="99">
          <cell r="G99" t="str">
            <v>105439-P.S.R. CERRO BLANCO</v>
          </cell>
          <cell r="L99">
            <v>3</v>
          </cell>
          <cell r="M99">
            <v>1</v>
          </cell>
          <cell r="S99">
            <v>4</v>
          </cell>
          <cell r="AB99" t="str">
            <v>04304-MONTE PATRIA</v>
          </cell>
          <cell r="AC99">
            <v>11</v>
          </cell>
          <cell r="AD99">
            <v>8</v>
          </cell>
          <cell r="AE99">
            <v>15</v>
          </cell>
          <cell r="AF99">
            <v>18</v>
          </cell>
          <cell r="AG99">
            <v>8</v>
          </cell>
          <cell r="AH99">
            <v>7</v>
          </cell>
          <cell r="AI99">
            <v>26</v>
          </cell>
          <cell r="AJ99">
            <v>13</v>
          </cell>
          <cell r="AK99">
            <v>7</v>
          </cell>
          <cell r="AL99">
            <v>5</v>
          </cell>
          <cell r="AM99">
            <v>5</v>
          </cell>
          <cell r="AN99">
            <v>123</v>
          </cell>
        </row>
        <row r="100">
          <cell r="G100" t="str">
            <v>105507-P.S.R. HUAMALATA</v>
          </cell>
          <cell r="I100">
            <v>1</v>
          </cell>
          <cell r="J100">
            <v>1</v>
          </cell>
          <cell r="L100">
            <v>1</v>
          </cell>
          <cell r="M100">
            <v>1</v>
          </cell>
          <cell r="N100">
            <v>2</v>
          </cell>
          <cell r="P100">
            <v>4</v>
          </cell>
          <cell r="S100">
            <v>10</v>
          </cell>
          <cell r="AB100" t="str">
            <v>105307-CES. RURAL MONTE PATRIA</v>
          </cell>
          <cell r="AC100">
            <v>3</v>
          </cell>
          <cell r="AD100">
            <v>4</v>
          </cell>
          <cell r="AE100">
            <v>2</v>
          </cell>
          <cell r="AF100">
            <v>1</v>
          </cell>
          <cell r="AG100">
            <v>2</v>
          </cell>
          <cell r="AH100">
            <v>2</v>
          </cell>
          <cell r="AI100">
            <v>4</v>
          </cell>
          <cell r="AL100">
            <v>3</v>
          </cell>
          <cell r="AM100">
            <v>2</v>
          </cell>
          <cell r="AN100">
            <v>23</v>
          </cell>
        </row>
        <row r="101">
          <cell r="G101" t="str">
            <v>105510-P.S.R. RECOLETA</v>
          </cell>
          <cell r="H101">
            <v>2</v>
          </cell>
          <cell r="I101">
            <v>1</v>
          </cell>
          <cell r="J101">
            <v>3</v>
          </cell>
          <cell r="K101">
            <v>4</v>
          </cell>
          <cell r="L101">
            <v>1</v>
          </cell>
          <cell r="M101">
            <v>3</v>
          </cell>
          <cell r="N101">
            <v>4</v>
          </cell>
          <cell r="O101">
            <v>1</v>
          </cell>
          <cell r="P101">
            <v>1</v>
          </cell>
          <cell r="Q101">
            <v>2</v>
          </cell>
          <cell r="R101">
            <v>1</v>
          </cell>
          <cell r="S101">
            <v>23</v>
          </cell>
          <cell r="AB101" t="str">
            <v>105311-CES. RURAL CHAÑARAL ALTO</v>
          </cell>
          <cell r="AE101">
            <v>6</v>
          </cell>
          <cell r="AG101">
            <v>3</v>
          </cell>
          <cell r="AI101">
            <v>5</v>
          </cell>
          <cell r="AJ101">
            <v>4</v>
          </cell>
          <cell r="AK101">
            <v>1</v>
          </cell>
          <cell r="AL101">
            <v>2</v>
          </cell>
          <cell r="AM101">
            <v>2</v>
          </cell>
          <cell r="AN101">
            <v>23</v>
          </cell>
        </row>
        <row r="102">
          <cell r="G102" t="str">
            <v>105722-CECOF SAN JOSE DE LA DEHESA</v>
          </cell>
          <cell r="H102">
            <v>4</v>
          </cell>
          <cell r="I102">
            <v>7</v>
          </cell>
          <cell r="J102">
            <v>5</v>
          </cell>
          <cell r="K102">
            <v>1</v>
          </cell>
          <cell r="L102">
            <v>2</v>
          </cell>
          <cell r="N102">
            <v>4</v>
          </cell>
          <cell r="O102">
            <v>9</v>
          </cell>
          <cell r="P102">
            <v>2</v>
          </cell>
          <cell r="S102">
            <v>34</v>
          </cell>
          <cell r="AB102" t="str">
            <v>105312-CES. RURAL CAREN</v>
          </cell>
          <cell r="AC102">
            <v>1</v>
          </cell>
          <cell r="AD102">
            <v>1</v>
          </cell>
          <cell r="AE102">
            <v>2</v>
          </cell>
          <cell r="AF102">
            <v>2</v>
          </cell>
          <cell r="AI102">
            <v>12</v>
          </cell>
          <cell r="AJ102">
            <v>1</v>
          </cell>
          <cell r="AK102">
            <v>2</v>
          </cell>
          <cell r="AN102">
            <v>21</v>
          </cell>
        </row>
        <row r="103">
          <cell r="G103" t="str">
            <v>105723-CECOF LIMARI</v>
          </cell>
          <cell r="H103">
            <v>10</v>
          </cell>
          <cell r="I103">
            <v>3</v>
          </cell>
          <cell r="J103">
            <v>2</v>
          </cell>
          <cell r="L103">
            <v>1</v>
          </cell>
          <cell r="M103">
            <v>2</v>
          </cell>
          <cell r="N103">
            <v>6</v>
          </cell>
          <cell r="O103">
            <v>4</v>
          </cell>
          <cell r="P103">
            <v>1</v>
          </cell>
          <cell r="Q103">
            <v>1</v>
          </cell>
          <cell r="R103">
            <v>3</v>
          </cell>
          <cell r="S103">
            <v>33</v>
          </cell>
          <cell r="AB103" t="str">
            <v>105318-CES. RURAL EL PALQUI</v>
          </cell>
          <cell r="AC103">
            <v>5</v>
          </cell>
          <cell r="AD103">
            <v>1</v>
          </cell>
          <cell r="AE103">
            <v>3</v>
          </cell>
          <cell r="AF103">
            <v>14</v>
          </cell>
          <cell r="AH103">
            <v>3</v>
          </cell>
          <cell r="AI103">
            <v>4</v>
          </cell>
          <cell r="AJ103">
            <v>3</v>
          </cell>
          <cell r="AK103">
            <v>1</v>
          </cell>
          <cell r="AN103">
            <v>34</v>
          </cell>
        </row>
        <row r="104">
          <cell r="G104" t="str">
            <v>200258-CECOF LOS COPIHUES</v>
          </cell>
          <cell r="R104">
            <v>1</v>
          </cell>
          <cell r="S104">
            <v>1</v>
          </cell>
          <cell r="AB104" t="str">
            <v>105427-P.S.R. HACIENDA VALDIVIA</v>
          </cell>
          <cell r="AG104">
            <v>1</v>
          </cell>
          <cell r="AH104">
            <v>1</v>
          </cell>
          <cell r="AN104">
            <v>2</v>
          </cell>
        </row>
        <row r="105">
          <cell r="G105" t="str">
            <v>04302-COMBARBALÁ</v>
          </cell>
          <cell r="H105">
            <v>8</v>
          </cell>
          <cell r="I105">
            <v>12</v>
          </cell>
          <cell r="J105">
            <v>9</v>
          </cell>
          <cell r="K105">
            <v>17</v>
          </cell>
          <cell r="L105">
            <v>5</v>
          </cell>
          <cell r="M105">
            <v>16</v>
          </cell>
          <cell r="N105">
            <v>15</v>
          </cell>
          <cell r="O105">
            <v>20</v>
          </cell>
          <cell r="P105">
            <v>21</v>
          </cell>
          <cell r="Q105">
            <v>11</v>
          </cell>
          <cell r="R105">
            <v>11</v>
          </cell>
          <cell r="S105">
            <v>145</v>
          </cell>
          <cell r="AB105" t="str">
            <v>105428-P.S.R. HUATULAME</v>
          </cell>
          <cell r="AM105">
            <v>1</v>
          </cell>
          <cell r="AN105">
            <v>1</v>
          </cell>
        </row>
        <row r="106">
          <cell r="G106" t="str">
            <v>105105-HOSPITAL COMBARBALA</v>
          </cell>
          <cell r="H106">
            <v>5</v>
          </cell>
          <cell r="I106">
            <v>10</v>
          </cell>
          <cell r="J106">
            <v>7</v>
          </cell>
          <cell r="K106">
            <v>13</v>
          </cell>
          <cell r="L106">
            <v>4</v>
          </cell>
          <cell r="M106">
            <v>13</v>
          </cell>
          <cell r="N106">
            <v>9</v>
          </cell>
          <cell r="O106">
            <v>11</v>
          </cell>
          <cell r="P106">
            <v>7</v>
          </cell>
          <cell r="Q106">
            <v>3</v>
          </cell>
          <cell r="R106">
            <v>5</v>
          </cell>
          <cell r="S106">
            <v>87</v>
          </cell>
          <cell r="AB106" t="str">
            <v>105430-P.S.R. MIALQUI</v>
          </cell>
          <cell r="AC106">
            <v>1</v>
          </cell>
          <cell r="AE106">
            <v>1</v>
          </cell>
          <cell r="AN106">
            <v>2</v>
          </cell>
        </row>
        <row r="107">
          <cell r="G107" t="str">
            <v>105434-P.S.R. SAN MARCOS</v>
          </cell>
          <cell r="K107">
            <v>1</v>
          </cell>
          <cell r="M107">
            <v>1</v>
          </cell>
          <cell r="N107">
            <v>2</v>
          </cell>
          <cell r="O107">
            <v>2</v>
          </cell>
          <cell r="Q107">
            <v>1</v>
          </cell>
          <cell r="S107">
            <v>7</v>
          </cell>
          <cell r="AB107" t="str">
            <v>105431-P.S.R. PEDREGAL</v>
          </cell>
          <cell r="AC107">
            <v>1</v>
          </cell>
          <cell r="AD107">
            <v>1</v>
          </cell>
          <cell r="AK107">
            <v>1</v>
          </cell>
          <cell r="AN107">
            <v>3</v>
          </cell>
        </row>
        <row r="108">
          <cell r="G108" t="str">
            <v>105441-P.S.R. MANQUEHUA</v>
          </cell>
          <cell r="J108">
            <v>1</v>
          </cell>
          <cell r="K108">
            <v>1</v>
          </cell>
          <cell r="P108">
            <v>4</v>
          </cell>
          <cell r="S108">
            <v>6</v>
          </cell>
          <cell r="AB108" t="str">
            <v>105432-P.S.R. RAPEL</v>
          </cell>
          <cell r="AE108">
            <v>1</v>
          </cell>
          <cell r="AN108">
            <v>1</v>
          </cell>
        </row>
        <row r="109">
          <cell r="G109" t="str">
            <v>105459-P.S.R. BARRANCAS                </v>
          </cell>
          <cell r="H109">
            <v>1</v>
          </cell>
          <cell r="I109">
            <v>1</v>
          </cell>
          <cell r="K109">
            <v>1</v>
          </cell>
          <cell r="L109">
            <v>1</v>
          </cell>
          <cell r="N109">
            <v>1</v>
          </cell>
          <cell r="Q109">
            <v>1</v>
          </cell>
          <cell r="S109">
            <v>6</v>
          </cell>
          <cell r="AB109" t="str">
            <v>105435-P.S.R. TULAHUEN</v>
          </cell>
          <cell r="AF109">
            <v>1</v>
          </cell>
          <cell r="AG109">
            <v>1</v>
          </cell>
          <cell r="AI109">
            <v>1</v>
          </cell>
          <cell r="AJ109">
            <v>2</v>
          </cell>
          <cell r="AK109">
            <v>1</v>
          </cell>
          <cell r="AN109">
            <v>6</v>
          </cell>
        </row>
        <row r="110">
          <cell r="G110" t="str">
            <v>105460-P.S.R. COGOTI 18</v>
          </cell>
          <cell r="K110">
            <v>1</v>
          </cell>
          <cell r="N110">
            <v>1</v>
          </cell>
          <cell r="O110">
            <v>1</v>
          </cell>
          <cell r="P110">
            <v>3</v>
          </cell>
          <cell r="Q110">
            <v>2</v>
          </cell>
          <cell r="R110">
            <v>1</v>
          </cell>
          <cell r="S110">
            <v>9</v>
          </cell>
          <cell r="AB110" t="str">
            <v>105436-P.S.R. EL MAITEN</v>
          </cell>
          <cell r="AD110">
            <v>1</v>
          </cell>
          <cell r="AG110">
            <v>1</v>
          </cell>
          <cell r="AH110">
            <v>1</v>
          </cell>
          <cell r="AJ110">
            <v>1</v>
          </cell>
          <cell r="AN110">
            <v>4</v>
          </cell>
        </row>
        <row r="111">
          <cell r="G111" t="str">
            <v>105461-P.S.R. EL HUACHO</v>
          </cell>
          <cell r="M111">
            <v>1</v>
          </cell>
          <cell r="P111">
            <v>2</v>
          </cell>
          <cell r="S111">
            <v>3</v>
          </cell>
          <cell r="AB111" t="str">
            <v>105489-P.S.R. RAMADAS DE TULAHUEN</v>
          </cell>
          <cell r="AJ111">
            <v>2</v>
          </cell>
          <cell r="AK111">
            <v>1</v>
          </cell>
          <cell r="AN111">
            <v>3</v>
          </cell>
        </row>
        <row r="112">
          <cell r="G112" t="str">
            <v>105462-P.S.R. EL SAUCE</v>
          </cell>
          <cell r="I112">
            <v>1</v>
          </cell>
          <cell r="O112">
            <v>2</v>
          </cell>
          <cell r="P112">
            <v>2</v>
          </cell>
          <cell r="Q112">
            <v>1</v>
          </cell>
          <cell r="R112">
            <v>1</v>
          </cell>
          <cell r="S112">
            <v>7</v>
          </cell>
          <cell r="AB112" t="str">
            <v>04304-PUNITAQUI</v>
          </cell>
          <cell r="AD112">
            <v>5</v>
          </cell>
          <cell r="AF112">
            <v>4</v>
          </cell>
          <cell r="AG112">
            <v>2</v>
          </cell>
          <cell r="AH112">
            <v>7</v>
          </cell>
          <cell r="AI112">
            <v>2</v>
          </cell>
          <cell r="AJ112">
            <v>2</v>
          </cell>
          <cell r="AK112">
            <v>1</v>
          </cell>
          <cell r="AN112">
            <v>23</v>
          </cell>
        </row>
        <row r="113">
          <cell r="G113" t="str">
            <v>105463-P.S.R. QUILITAPIA</v>
          </cell>
          <cell r="H113">
            <v>1</v>
          </cell>
          <cell r="J113">
            <v>1</v>
          </cell>
          <cell r="N113">
            <v>2</v>
          </cell>
          <cell r="Q113">
            <v>1</v>
          </cell>
          <cell r="R113">
            <v>3</v>
          </cell>
          <cell r="S113">
            <v>8</v>
          </cell>
          <cell r="AB113" t="str">
            <v>105308-CES. RURAL PUNITAQUI</v>
          </cell>
          <cell r="AD113">
            <v>3</v>
          </cell>
          <cell r="AF113">
            <v>2</v>
          </cell>
          <cell r="AH113">
            <v>5</v>
          </cell>
          <cell r="AN113">
            <v>10</v>
          </cell>
        </row>
        <row r="114">
          <cell r="G114" t="str">
            <v>105464-P.S.R. LA LIGUA</v>
          </cell>
          <cell r="H114">
            <v>1</v>
          </cell>
          <cell r="M114">
            <v>1</v>
          </cell>
          <cell r="O114">
            <v>4</v>
          </cell>
          <cell r="P114">
            <v>1</v>
          </cell>
          <cell r="Q114">
            <v>1</v>
          </cell>
          <cell r="S114">
            <v>8</v>
          </cell>
          <cell r="AB114" t="str">
            <v>105440-P.S.R. DIVISADERO</v>
          </cell>
          <cell r="AD114">
            <v>2</v>
          </cell>
          <cell r="AF114">
            <v>2</v>
          </cell>
          <cell r="AG114">
            <v>2</v>
          </cell>
          <cell r="AH114">
            <v>2</v>
          </cell>
          <cell r="AI114">
            <v>2</v>
          </cell>
          <cell r="AJ114">
            <v>2</v>
          </cell>
          <cell r="AK114">
            <v>1</v>
          </cell>
          <cell r="AN114">
            <v>13</v>
          </cell>
        </row>
        <row r="115">
          <cell r="G115" t="str">
            <v>105466-P.S.R. VALLE HERMOSO</v>
          </cell>
          <cell r="P115">
            <v>1</v>
          </cell>
          <cell r="Q115">
            <v>1</v>
          </cell>
          <cell r="R115">
            <v>1</v>
          </cell>
          <cell r="S115">
            <v>3</v>
          </cell>
          <cell r="AB115" t="str">
            <v>04305-RIO HURTADO</v>
          </cell>
          <cell r="AD115">
            <v>5</v>
          </cell>
          <cell r="AH115">
            <v>17</v>
          </cell>
          <cell r="AI115">
            <v>3</v>
          </cell>
          <cell r="AL115">
            <v>3</v>
          </cell>
          <cell r="AN115">
            <v>28</v>
          </cell>
        </row>
        <row r="116">
          <cell r="G116" t="str">
            <v>105490-P.S.R. EL DURAZNO</v>
          </cell>
          <cell r="P116">
            <v>1</v>
          </cell>
          <cell r="S116">
            <v>1</v>
          </cell>
          <cell r="AB116" t="str">
            <v>105310-CES. RURAL PICHASCA</v>
          </cell>
          <cell r="AD116">
            <v>2</v>
          </cell>
          <cell r="AH116">
            <v>10</v>
          </cell>
          <cell r="AI116">
            <v>2</v>
          </cell>
          <cell r="AN116">
            <v>14</v>
          </cell>
        </row>
        <row r="117">
          <cell r="G117" t="str">
            <v>04304-MONTE PATRIA</v>
          </cell>
          <cell r="H117">
            <v>9</v>
          </cell>
          <cell r="I117">
            <v>12</v>
          </cell>
          <cell r="J117">
            <v>17</v>
          </cell>
          <cell r="K117">
            <v>11</v>
          </cell>
          <cell r="L117">
            <v>13</v>
          </cell>
          <cell r="M117">
            <v>17</v>
          </cell>
          <cell r="N117">
            <v>14</v>
          </cell>
          <cell r="O117">
            <v>25</v>
          </cell>
          <cell r="P117">
            <v>28</v>
          </cell>
          <cell r="Q117">
            <v>13</v>
          </cell>
          <cell r="R117">
            <v>6</v>
          </cell>
          <cell r="S117">
            <v>165</v>
          </cell>
          <cell r="AB117" t="str">
            <v>105409-P.S.R. EL CHAÑAR</v>
          </cell>
          <cell r="AD117">
            <v>1</v>
          </cell>
          <cell r="AN117">
            <v>1</v>
          </cell>
        </row>
        <row r="118">
          <cell r="G118" t="str">
            <v>105307-CES. RURAL MONTE PATRIA</v>
          </cell>
          <cell r="H118">
            <v>4</v>
          </cell>
          <cell r="I118">
            <v>6</v>
          </cell>
          <cell r="J118">
            <v>6</v>
          </cell>
          <cell r="L118">
            <v>2</v>
          </cell>
          <cell r="M118">
            <v>7</v>
          </cell>
          <cell r="N118">
            <v>4</v>
          </cell>
          <cell r="O118">
            <v>8</v>
          </cell>
          <cell r="P118">
            <v>11</v>
          </cell>
          <cell r="Q118">
            <v>6</v>
          </cell>
          <cell r="R118">
            <v>1</v>
          </cell>
          <cell r="S118">
            <v>55</v>
          </cell>
          <cell r="AB118" t="str">
            <v>105410-P.S.R. HURTADO</v>
          </cell>
          <cell r="AI118">
            <v>1</v>
          </cell>
          <cell r="AN118">
            <v>1</v>
          </cell>
        </row>
        <row r="119">
          <cell r="G119" t="str">
            <v>105311-CES. RURAL CHAÑARAL ALTO</v>
          </cell>
          <cell r="H119">
            <v>1</v>
          </cell>
          <cell r="J119">
            <v>2</v>
          </cell>
          <cell r="K119">
            <v>7</v>
          </cell>
          <cell r="L119">
            <v>7</v>
          </cell>
          <cell r="M119">
            <v>3</v>
          </cell>
          <cell r="N119">
            <v>3</v>
          </cell>
          <cell r="O119">
            <v>10</v>
          </cell>
          <cell r="R119">
            <v>3</v>
          </cell>
          <cell r="S119">
            <v>36</v>
          </cell>
          <cell r="AB119" t="str">
            <v>105411-P.S.R. LAS BREAS</v>
          </cell>
          <cell r="AL119">
            <v>3</v>
          </cell>
          <cell r="AN119">
            <v>3</v>
          </cell>
        </row>
        <row r="120">
          <cell r="G120" t="str">
            <v>105312-CES. RURAL CAREN</v>
          </cell>
          <cell r="H120">
            <v>3</v>
          </cell>
          <cell r="I120">
            <v>1</v>
          </cell>
          <cell r="J120">
            <v>2</v>
          </cell>
          <cell r="K120">
            <v>1</v>
          </cell>
          <cell r="M120">
            <v>2</v>
          </cell>
          <cell r="N120">
            <v>3</v>
          </cell>
          <cell r="O120">
            <v>2</v>
          </cell>
          <cell r="P120">
            <v>4</v>
          </cell>
          <cell r="S120">
            <v>18</v>
          </cell>
          <cell r="AB120" t="str">
            <v>105413-P.S.R. SAMO ALTO</v>
          </cell>
          <cell r="AH120">
            <v>3</v>
          </cell>
          <cell r="AN120">
            <v>3</v>
          </cell>
        </row>
        <row r="121">
          <cell r="G121" t="str">
            <v>105318-CES. RURAL EL PALQUI</v>
          </cell>
          <cell r="I121">
            <v>1</v>
          </cell>
          <cell r="J121">
            <v>3</v>
          </cell>
          <cell r="K121">
            <v>2</v>
          </cell>
          <cell r="L121">
            <v>3</v>
          </cell>
          <cell r="M121">
            <v>2</v>
          </cell>
          <cell r="N121">
            <v>1</v>
          </cell>
          <cell r="O121">
            <v>2</v>
          </cell>
          <cell r="P121">
            <v>5</v>
          </cell>
          <cell r="Q121">
            <v>3</v>
          </cell>
          <cell r="S121">
            <v>22</v>
          </cell>
          <cell r="AB121" t="str">
            <v>105414-P.S.R. SERON</v>
          </cell>
          <cell r="AD121">
            <v>1</v>
          </cell>
          <cell r="AH121">
            <v>1</v>
          </cell>
          <cell r="AN121">
            <v>2</v>
          </cell>
        </row>
        <row r="122">
          <cell r="G122" t="str">
            <v>105425-P.S.R. CHILECITO</v>
          </cell>
          <cell r="J122">
            <v>1</v>
          </cell>
          <cell r="K122">
            <v>1</v>
          </cell>
          <cell r="S122">
            <v>2</v>
          </cell>
          <cell r="AB122" t="str">
            <v>105503-P.S.R. TABAQUEROS</v>
          </cell>
          <cell r="AD122">
            <v>1</v>
          </cell>
          <cell r="AH122">
            <v>3</v>
          </cell>
          <cell r="AN122">
            <v>4</v>
          </cell>
        </row>
        <row r="123">
          <cell r="G123" t="str">
            <v>105427-P.S.R. HACIENDA VALDIVIA</v>
          </cell>
          <cell r="P123">
            <v>3</v>
          </cell>
          <cell r="S123">
            <v>3</v>
          </cell>
          <cell r="AB123" t="str">
            <v>Total general</v>
          </cell>
          <cell r="AC123">
            <v>154</v>
          </cell>
          <cell r="AD123">
            <v>285</v>
          </cell>
          <cell r="AE123">
            <v>224</v>
          </cell>
          <cell r="AF123">
            <v>237</v>
          </cell>
          <cell r="AG123">
            <v>191</v>
          </cell>
          <cell r="AH123">
            <v>655</v>
          </cell>
          <cell r="AI123">
            <v>348</v>
          </cell>
          <cell r="AJ123">
            <v>323</v>
          </cell>
          <cell r="AK123">
            <v>210</v>
          </cell>
          <cell r="AL123">
            <v>213</v>
          </cell>
          <cell r="AM123">
            <v>166</v>
          </cell>
          <cell r="AN123">
            <v>3006</v>
          </cell>
        </row>
        <row r="124">
          <cell r="G124" t="str">
            <v>105428-P.S.R. HUATULAME</v>
          </cell>
          <cell r="L124">
            <v>1</v>
          </cell>
          <cell r="S124">
            <v>1</v>
          </cell>
        </row>
        <row r="125">
          <cell r="G125" t="str">
            <v>105430-P.S.R. MIALQUI</v>
          </cell>
          <cell r="I125">
            <v>1</v>
          </cell>
          <cell r="N125">
            <v>1</v>
          </cell>
          <cell r="S125">
            <v>2</v>
          </cell>
        </row>
        <row r="126">
          <cell r="G126" t="str">
            <v>105431-P.S.R. PEDREGAL</v>
          </cell>
          <cell r="H126">
            <v>1</v>
          </cell>
          <cell r="J126">
            <v>2</v>
          </cell>
          <cell r="M126">
            <v>1</v>
          </cell>
          <cell r="N126">
            <v>1</v>
          </cell>
          <cell r="O126">
            <v>1</v>
          </cell>
          <cell r="P126">
            <v>1</v>
          </cell>
          <cell r="S126">
            <v>7</v>
          </cell>
        </row>
        <row r="127">
          <cell r="G127" t="str">
            <v>105432-P.S.R. RAPEL</v>
          </cell>
          <cell r="M127">
            <v>1</v>
          </cell>
          <cell r="P127">
            <v>2</v>
          </cell>
          <cell r="Q127">
            <v>1</v>
          </cell>
          <cell r="S127">
            <v>4</v>
          </cell>
        </row>
        <row r="128">
          <cell r="G128" t="str">
            <v>105435-P.S.R. TULAHUEN</v>
          </cell>
          <cell r="I128">
            <v>3</v>
          </cell>
          <cell r="N128">
            <v>1</v>
          </cell>
          <cell r="P128">
            <v>2</v>
          </cell>
          <cell r="Q128">
            <v>3</v>
          </cell>
          <cell r="R128">
            <v>2</v>
          </cell>
          <cell r="S128">
            <v>11</v>
          </cell>
        </row>
        <row r="129">
          <cell r="G129" t="str">
            <v>105436-P.S.R. EL MAITEN</v>
          </cell>
          <cell r="J129">
            <v>1</v>
          </cell>
          <cell r="M129">
            <v>1</v>
          </cell>
          <cell r="O129">
            <v>2</v>
          </cell>
          <cell r="S129">
            <v>4</v>
          </cell>
        </row>
        <row r="130">
          <cell r="G130" t="str">
            <v>04304-PUNITAQUI</v>
          </cell>
          <cell r="H130">
            <v>5</v>
          </cell>
          <cell r="I130">
            <v>6</v>
          </cell>
          <cell r="J130">
            <v>18</v>
          </cell>
          <cell r="K130">
            <v>8</v>
          </cell>
          <cell r="L130">
            <v>11</v>
          </cell>
          <cell r="M130">
            <v>21</v>
          </cell>
          <cell r="O130">
            <v>19</v>
          </cell>
          <cell r="P130">
            <v>5</v>
          </cell>
          <cell r="Q130">
            <v>1</v>
          </cell>
          <cell r="R130">
            <v>9</v>
          </cell>
          <cell r="S130">
            <v>103</v>
          </cell>
        </row>
        <row r="131">
          <cell r="G131" t="str">
            <v>105308-CES. RURAL PUNITAQUI</v>
          </cell>
          <cell r="H131">
            <v>5</v>
          </cell>
          <cell r="I131">
            <v>2</v>
          </cell>
          <cell r="J131">
            <v>18</v>
          </cell>
          <cell r="K131">
            <v>8</v>
          </cell>
          <cell r="L131">
            <v>10</v>
          </cell>
          <cell r="M131">
            <v>20</v>
          </cell>
          <cell r="O131">
            <v>18</v>
          </cell>
          <cell r="P131">
            <v>3</v>
          </cell>
          <cell r="R131">
            <v>9</v>
          </cell>
          <cell r="S131">
            <v>93</v>
          </cell>
        </row>
        <row r="132">
          <cell r="G132" t="str">
            <v>105440-P.S.R. DIVISADERO</v>
          </cell>
          <cell r="I132">
            <v>4</v>
          </cell>
          <cell r="L132">
            <v>1</v>
          </cell>
          <cell r="M132">
            <v>1</v>
          </cell>
          <cell r="O132">
            <v>1</v>
          </cell>
          <cell r="P132">
            <v>2</v>
          </cell>
          <cell r="Q132">
            <v>1</v>
          </cell>
          <cell r="S132">
            <v>10</v>
          </cell>
        </row>
        <row r="133">
          <cell r="G133" t="str">
            <v>04305-RIO HURTADO</v>
          </cell>
          <cell r="H133">
            <v>1</v>
          </cell>
          <cell r="I133">
            <v>4</v>
          </cell>
          <cell r="J133">
            <v>7</v>
          </cell>
          <cell r="L133">
            <v>1</v>
          </cell>
          <cell r="M133">
            <v>8</v>
          </cell>
          <cell r="N133">
            <v>11</v>
          </cell>
          <cell r="O133">
            <v>4</v>
          </cell>
          <cell r="R133">
            <v>1</v>
          </cell>
          <cell r="S133">
            <v>37</v>
          </cell>
        </row>
        <row r="134">
          <cell r="G134" t="str">
            <v>105310-CES. RURAL PICHASCA</v>
          </cell>
          <cell r="I134">
            <v>2</v>
          </cell>
          <cell r="J134">
            <v>3</v>
          </cell>
          <cell r="L134">
            <v>1</v>
          </cell>
          <cell r="M134">
            <v>4</v>
          </cell>
          <cell r="N134">
            <v>8</v>
          </cell>
          <cell r="O134">
            <v>1</v>
          </cell>
          <cell r="S134">
            <v>19</v>
          </cell>
        </row>
        <row r="135">
          <cell r="G135" t="str">
            <v>105409-P.S.R. EL CHAÑAR</v>
          </cell>
          <cell r="I135">
            <v>1</v>
          </cell>
          <cell r="N135">
            <v>1</v>
          </cell>
          <cell r="O135">
            <v>1</v>
          </cell>
          <cell r="R135">
            <v>1</v>
          </cell>
          <cell r="S135">
            <v>4</v>
          </cell>
        </row>
        <row r="136">
          <cell r="G136" t="str">
            <v>105410-P.S.R. HURTADO</v>
          </cell>
          <cell r="M136">
            <v>1</v>
          </cell>
          <cell r="S136">
            <v>1</v>
          </cell>
        </row>
        <row r="137">
          <cell r="G137" t="str">
            <v>105411-P.S.R. LAS BREAS</v>
          </cell>
          <cell r="M137">
            <v>1</v>
          </cell>
          <cell r="S137">
            <v>1</v>
          </cell>
        </row>
        <row r="138">
          <cell r="G138" t="str">
            <v>105413-P.S.R. SAMO ALTO</v>
          </cell>
          <cell r="J138">
            <v>3</v>
          </cell>
          <cell r="M138">
            <v>1</v>
          </cell>
          <cell r="N138">
            <v>2</v>
          </cell>
          <cell r="S138">
            <v>6</v>
          </cell>
        </row>
        <row r="139">
          <cell r="G139" t="str">
            <v>105414-P.S.R. SERON</v>
          </cell>
          <cell r="I139">
            <v>1</v>
          </cell>
          <cell r="J139">
            <v>1</v>
          </cell>
          <cell r="M139">
            <v>1</v>
          </cell>
          <cell r="O139">
            <v>1</v>
          </cell>
          <cell r="S139">
            <v>4</v>
          </cell>
        </row>
        <row r="140">
          <cell r="G140" t="str">
            <v>105503-P.S.R. TABAQUEROS</v>
          </cell>
          <cell r="H140">
            <v>1</v>
          </cell>
          <cell r="O140">
            <v>1</v>
          </cell>
          <cell r="S140">
            <v>2</v>
          </cell>
        </row>
        <row r="141">
          <cell r="G141" t="str">
            <v>Total general</v>
          </cell>
          <cell r="H141">
            <v>439</v>
          </cell>
          <cell r="I141">
            <v>483</v>
          </cell>
          <cell r="J141">
            <v>578</v>
          </cell>
          <cell r="K141">
            <v>521</v>
          </cell>
          <cell r="L141">
            <v>607</v>
          </cell>
          <cell r="M141">
            <v>551</v>
          </cell>
          <cell r="N141">
            <v>618</v>
          </cell>
          <cell r="O141">
            <v>707</v>
          </cell>
          <cell r="P141">
            <v>528</v>
          </cell>
          <cell r="Q141">
            <v>387</v>
          </cell>
          <cell r="R141">
            <v>261</v>
          </cell>
          <cell r="S141">
            <v>5680</v>
          </cell>
        </row>
      </sheetData>
      <sheetData sheetId="16">
        <row r="2">
          <cell r="G2" t="str">
            <v>Suma de Total</v>
          </cell>
          <cell r="H2" t="str">
            <v>Etiquetas de columna</v>
          </cell>
        </row>
        <row r="3">
          <cell r="G3" t="str">
            <v>Etiquetas de fila</v>
          </cell>
          <cell r="H3">
            <v>1</v>
          </cell>
          <cell r="I3">
            <v>2</v>
          </cell>
          <cell r="J3">
            <v>3</v>
          </cell>
          <cell r="K3">
            <v>4</v>
          </cell>
          <cell r="L3">
            <v>5</v>
          </cell>
          <cell r="M3">
            <v>6</v>
          </cell>
          <cell r="N3">
            <v>7</v>
          </cell>
          <cell r="O3">
            <v>8</v>
          </cell>
          <cell r="P3">
            <v>9</v>
          </cell>
          <cell r="Q3">
            <v>10</v>
          </cell>
          <cell r="R3">
            <v>11</v>
          </cell>
          <cell r="S3" t="str">
            <v>Total general</v>
          </cell>
        </row>
        <row r="4">
          <cell r="G4" t="str">
            <v>04101-LA SERENA</v>
          </cell>
          <cell r="H4">
            <v>208</v>
          </cell>
          <cell r="I4">
            <v>177</v>
          </cell>
          <cell r="J4">
            <v>249</v>
          </cell>
          <cell r="K4">
            <v>137</v>
          </cell>
          <cell r="L4">
            <v>174</v>
          </cell>
          <cell r="M4">
            <v>145</v>
          </cell>
          <cell r="N4">
            <v>169</v>
          </cell>
          <cell r="O4">
            <v>185</v>
          </cell>
          <cell r="P4">
            <v>208</v>
          </cell>
          <cell r="Q4">
            <v>155</v>
          </cell>
          <cell r="R4">
            <v>123</v>
          </cell>
          <cell r="S4">
            <v>1930</v>
          </cell>
        </row>
        <row r="5">
          <cell r="G5" t="str">
            <v>105300-CES. CARDENAL CARO</v>
          </cell>
          <cell r="H5">
            <v>24</v>
          </cell>
          <cell r="I5">
            <v>19</v>
          </cell>
          <cell r="J5">
            <v>26</v>
          </cell>
          <cell r="K5">
            <v>10</v>
          </cell>
          <cell r="L5">
            <v>21</v>
          </cell>
          <cell r="M5">
            <v>21</v>
          </cell>
          <cell r="N5">
            <v>19</v>
          </cell>
          <cell r="O5">
            <v>15</v>
          </cell>
          <cell r="P5">
            <v>31</v>
          </cell>
          <cell r="Q5">
            <v>15</v>
          </cell>
          <cell r="R5">
            <v>15</v>
          </cell>
          <cell r="S5">
            <v>216</v>
          </cell>
        </row>
        <row r="6">
          <cell r="G6" t="str">
            <v>105301-CES. LAS COMPAÑIAS</v>
          </cell>
          <cell r="H6">
            <v>26</v>
          </cell>
          <cell r="I6">
            <v>14</v>
          </cell>
          <cell r="J6">
            <v>31</v>
          </cell>
          <cell r="K6">
            <v>15</v>
          </cell>
          <cell r="L6">
            <v>23</v>
          </cell>
          <cell r="M6">
            <v>16</v>
          </cell>
          <cell r="N6">
            <v>21</v>
          </cell>
          <cell r="O6">
            <v>15</v>
          </cell>
          <cell r="P6">
            <v>20</v>
          </cell>
          <cell r="Q6">
            <v>11</v>
          </cell>
          <cell r="R6">
            <v>21</v>
          </cell>
          <cell r="S6">
            <v>213</v>
          </cell>
        </row>
        <row r="7">
          <cell r="G7" t="str">
            <v>105302-CES. PEDRO AGUIRRE C.</v>
          </cell>
          <cell r="H7">
            <v>33</v>
          </cell>
          <cell r="I7">
            <v>42</v>
          </cell>
          <cell r="J7">
            <v>38</v>
          </cell>
          <cell r="K7">
            <v>20</v>
          </cell>
          <cell r="L7">
            <v>32</v>
          </cell>
          <cell r="M7">
            <v>26</v>
          </cell>
          <cell r="N7">
            <v>28</v>
          </cell>
          <cell r="O7">
            <v>32</v>
          </cell>
          <cell r="P7">
            <v>31</v>
          </cell>
          <cell r="Q7">
            <v>21</v>
          </cell>
          <cell r="R7">
            <v>31</v>
          </cell>
          <cell r="S7">
            <v>334</v>
          </cell>
        </row>
        <row r="8">
          <cell r="G8" t="str">
            <v>105313-CES. SCHAFFHAUSER</v>
          </cell>
          <cell r="H8">
            <v>23</v>
          </cell>
          <cell r="I8">
            <v>30</v>
          </cell>
          <cell r="J8">
            <v>48</v>
          </cell>
          <cell r="K8">
            <v>31</v>
          </cell>
          <cell r="L8">
            <v>19</v>
          </cell>
          <cell r="M8">
            <v>26</v>
          </cell>
          <cell r="N8">
            <v>24</v>
          </cell>
          <cell r="O8">
            <v>33</v>
          </cell>
          <cell r="P8">
            <v>23</v>
          </cell>
          <cell r="Q8">
            <v>20</v>
          </cell>
          <cell r="R8">
            <v>17</v>
          </cell>
          <cell r="S8">
            <v>294</v>
          </cell>
        </row>
        <row r="9">
          <cell r="G9" t="str">
            <v>105319-CES. CARDENAL R.S.H.</v>
          </cell>
          <cell r="H9">
            <v>51</v>
          </cell>
          <cell r="I9">
            <v>31</v>
          </cell>
          <cell r="J9">
            <v>27</v>
          </cell>
          <cell r="K9">
            <v>23</v>
          </cell>
          <cell r="L9">
            <v>29</v>
          </cell>
          <cell r="M9">
            <v>14</v>
          </cell>
          <cell r="N9">
            <v>21</v>
          </cell>
          <cell r="O9">
            <v>47</v>
          </cell>
          <cell r="P9">
            <v>46</v>
          </cell>
          <cell r="Q9">
            <v>20</v>
          </cell>
          <cell r="R9">
            <v>9</v>
          </cell>
          <cell r="S9">
            <v>318</v>
          </cell>
        </row>
        <row r="10">
          <cell r="G10" t="str">
            <v>105325-CESFAM JUAN PABLO II</v>
          </cell>
          <cell r="H10">
            <v>41</v>
          </cell>
          <cell r="I10">
            <v>28</v>
          </cell>
          <cell r="J10">
            <v>57</v>
          </cell>
          <cell r="K10">
            <v>30</v>
          </cell>
          <cell r="L10">
            <v>35</v>
          </cell>
          <cell r="M10">
            <v>28</v>
          </cell>
          <cell r="N10">
            <v>38</v>
          </cell>
          <cell r="O10">
            <v>33</v>
          </cell>
          <cell r="P10">
            <v>33</v>
          </cell>
          <cell r="Q10">
            <v>36</v>
          </cell>
          <cell r="R10">
            <v>20</v>
          </cell>
          <cell r="S10">
            <v>379</v>
          </cell>
        </row>
        <row r="11">
          <cell r="G11" t="str">
            <v>105400-P.S.R. ALGARROBITO            </v>
          </cell>
          <cell r="H11">
            <v>5</v>
          </cell>
          <cell r="I11">
            <v>4</v>
          </cell>
          <cell r="J11">
            <v>8</v>
          </cell>
          <cell r="K11">
            <v>4</v>
          </cell>
          <cell r="L11">
            <v>6</v>
          </cell>
          <cell r="M11">
            <v>4</v>
          </cell>
          <cell r="N11">
            <v>10</v>
          </cell>
          <cell r="O11">
            <v>3</v>
          </cell>
          <cell r="P11">
            <v>6</v>
          </cell>
          <cell r="Q11">
            <v>3</v>
          </cell>
          <cell r="R11">
            <v>2</v>
          </cell>
          <cell r="S11">
            <v>55</v>
          </cell>
        </row>
        <row r="12">
          <cell r="G12" t="str">
            <v>105401-P.S.R. LAS ROJAS</v>
          </cell>
          <cell r="H12">
            <v>0</v>
          </cell>
          <cell r="I12">
            <v>1</v>
          </cell>
          <cell r="K12">
            <v>1</v>
          </cell>
          <cell r="L12">
            <v>0</v>
          </cell>
          <cell r="M12">
            <v>2</v>
          </cell>
          <cell r="N12">
            <v>2</v>
          </cell>
          <cell r="O12">
            <v>1</v>
          </cell>
          <cell r="Q12">
            <v>2</v>
          </cell>
          <cell r="S12">
            <v>9</v>
          </cell>
        </row>
        <row r="13">
          <cell r="G13" t="str">
            <v>105402-P.S.R. EL ROMERO</v>
          </cell>
          <cell r="J13">
            <v>3</v>
          </cell>
          <cell r="L13">
            <v>0</v>
          </cell>
          <cell r="M13">
            <v>1</v>
          </cell>
          <cell r="N13">
            <v>0</v>
          </cell>
          <cell r="S13">
            <v>4</v>
          </cell>
        </row>
        <row r="14">
          <cell r="G14" t="str">
            <v>105499-P.S.R. LAMBERT</v>
          </cell>
          <cell r="H14">
            <v>0</v>
          </cell>
          <cell r="K14">
            <v>0</v>
          </cell>
          <cell r="L14">
            <v>0</v>
          </cell>
          <cell r="N14">
            <v>1</v>
          </cell>
          <cell r="O14">
            <v>2</v>
          </cell>
          <cell r="Q14">
            <v>0</v>
          </cell>
          <cell r="S14">
            <v>3</v>
          </cell>
        </row>
        <row r="15">
          <cell r="G15" t="str">
            <v>105700-CECOF VILLA EL INDIO</v>
          </cell>
          <cell r="H15">
            <v>3</v>
          </cell>
          <cell r="I15">
            <v>1</v>
          </cell>
          <cell r="J15">
            <v>2</v>
          </cell>
          <cell r="K15">
            <v>0</v>
          </cell>
          <cell r="L15">
            <v>4</v>
          </cell>
          <cell r="M15">
            <v>2</v>
          </cell>
          <cell r="N15">
            <v>2</v>
          </cell>
          <cell r="O15">
            <v>0</v>
          </cell>
          <cell r="P15">
            <v>3</v>
          </cell>
          <cell r="Q15">
            <v>5</v>
          </cell>
          <cell r="R15">
            <v>1</v>
          </cell>
          <cell r="S15">
            <v>23</v>
          </cell>
        </row>
        <row r="16">
          <cell r="G16" t="str">
            <v>105701-CECOF VILLA ALEMANIA</v>
          </cell>
          <cell r="H16">
            <v>1</v>
          </cell>
          <cell r="I16">
            <v>1</v>
          </cell>
          <cell r="J16">
            <v>1</v>
          </cell>
          <cell r="K16">
            <v>3</v>
          </cell>
          <cell r="L16">
            <v>2</v>
          </cell>
          <cell r="M16">
            <v>2</v>
          </cell>
          <cell r="N16">
            <v>1</v>
          </cell>
          <cell r="O16">
            <v>3</v>
          </cell>
          <cell r="P16">
            <v>3</v>
          </cell>
          <cell r="Q16">
            <v>6</v>
          </cell>
          <cell r="R16">
            <v>1</v>
          </cell>
          <cell r="S16">
            <v>24</v>
          </cell>
        </row>
        <row r="17">
          <cell r="G17" t="str">
            <v>105702-CECOF VILLA LAMBERT</v>
          </cell>
          <cell r="H17">
            <v>1</v>
          </cell>
          <cell r="I17">
            <v>6</v>
          </cell>
          <cell r="J17">
            <v>8</v>
          </cell>
          <cell r="K17">
            <v>0</v>
          </cell>
          <cell r="L17">
            <v>3</v>
          </cell>
          <cell r="M17">
            <v>3</v>
          </cell>
          <cell r="N17">
            <v>2</v>
          </cell>
          <cell r="O17">
            <v>1</v>
          </cell>
          <cell r="P17">
            <v>12</v>
          </cell>
          <cell r="Q17">
            <v>16</v>
          </cell>
          <cell r="R17">
            <v>6</v>
          </cell>
          <cell r="S17">
            <v>58</v>
          </cell>
        </row>
        <row r="18">
          <cell r="G18" t="str">
            <v>04102-COQUIMBO</v>
          </cell>
          <cell r="H18">
            <v>193</v>
          </cell>
          <cell r="I18">
            <v>179</v>
          </cell>
          <cell r="J18">
            <v>236</v>
          </cell>
          <cell r="K18">
            <v>152</v>
          </cell>
          <cell r="L18">
            <v>205</v>
          </cell>
          <cell r="M18">
            <v>148</v>
          </cell>
          <cell r="N18">
            <v>159</v>
          </cell>
          <cell r="O18">
            <v>180</v>
          </cell>
          <cell r="P18">
            <v>164</v>
          </cell>
          <cell r="Q18">
            <v>152</v>
          </cell>
          <cell r="R18">
            <v>155</v>
          </cell>
          <cell r="S18">
            <v>1923</v>
          </cell>
        </row>
        <row r="19">
          <cell r="G19" t="str">
            <v>105303-CES. SAN JUAN</v>
          </cell>
          <cell r="H19">
            <v>34</v>
          </cell>
          <cell r="I19">
            <v>21</v>
          </cell>
          <cell r="J19">
            <v>46</v>
          </cell>
          <cell r="K19">
            <v>18</v>
          </cell>
          <cell r="L19">
            <v>35</v>
          </cell>
          <cell r="M19">
            <v>31</v>
          </cell>
          <cell r="N19">
            <v>44</v>
          </cell>
          <cell r="O19">
            <v>24</v>
          </cell>
          <cell r="P19">
            <v>29</v>
          </cell>
          <cell r="Q19">
            <v>20</v>
          </cell>
          <cell r="R19">
            <v>16</v>
          </cell>
          <cell r="S19">
            <v>318</v>
          </cell>
        </row>
        <row r="20">
          <cell r="G20" t="str">
            <v>105304-CES. SANTA CECILIA</v>
          </cell>
          <cell r="H20">
            <v>21</v>
          </cell>
          <cell r="I20">
            <v>44</v>
          </cell>
          <cell r="J20">
            <v>44</v>
          </cell>
          <cell r="K20">
            <v>40</v>
          </cell>
          <cell r="L20">
            <v>45</v>
          </cell>
          <cell r="M20">
            <v>25</v>
          </cell>
          <cell r="N20">
            <v>25</v>
          </cell>
          <cell r="O20">
            <v>40</v>
          </cell>
          <cell r="P20">
            <v>28</v>
          </cell>
          <cell r="Q20">
            <v>22</v>
          </cell>
          <cell r="R20">
            <v>19</v>
          </cell>
          <cell r="S20">
            <v>353</v>
          </cell>
        </row>
        <row r="21">
          <cell r="G21" t="str">
            <v>105305-CES. TIERRAS BLANCAS</v>
          </cell>
          <cell r="H21">
            <v>60</v>
          </cell>
          <cell r="I21">
            <v>50</v>
          </cell>
          <cell r="J21">
            <v>73</v>
          </cell>
          <cell r="K21">
            <v>41</v>
          </cell>
          <cell r="L21">
            <v>54</v>
          </cell>
          <cell r="M21">
            <v>50</v>
          </cell>
          <cell r="N21">
            <v>31</v>
          </cell>
          <cell r="O21">
            <v>53</v>
          </cell>
          <cell r="P21">
            <v>46</v>
          </cell>
          <cell r="Q21">
            <v>58</v>
          </cell>
          <cell r="R21">
            <v>57</v>
          </cell>
          <cell r="S21">
            <v>573</v>
          </cell>
        </row>
        <row r="22">
          <cell r="G22" t="str">
            <v>105321-CES. RURAL  TONGOY</v>
          </cell>
          <cell r="H22">
            <v>5</v>
          </cell>
          <cell r="I22">
            <v>5</v>
          </cell>
          <cell r="J22">
            <v>2</v>
          </cell>
          <cell r="K22">
            <v>6</v>
          </cell>
          <cell r="L22">
            <v>7</v>
          </cell>
          <cell r="M22">
            <v>8</v>
          </cell>
          <cell r="N22">
            <v>4</v>
          </cell>
          <cell r="O22">
            <v>10</v>
          </cell>
          <cell r="P22">
            <v>6</v>
          </cell>
          <cell r="Q22">
            <v>10</v>
          </cell>
          <cell r="R22">
            <v>14</v>
          </cell>
          <cell r="S22">
            <v>77</v>
          </cell>
        </row>
        <row r="23">
          <cell r="G23" t="str">
            <v>105323-CES. DR. SERGIO AGUILAR</v>
          </cell>
          <cell r="H23">
            <v>49</v>
          </cell>
          <cell r="I23">
            <v>46</v>
          </cell>
          <cell r="J23">
            <v>47</v>
          </cell>
          <cell r="K23">
            <v>30</v>
          </cell>
          <cell r="L23">
            <v>46</v>
          </cell>
          <cell r="M23">
            <v>21</v>
          </cell>
          <cell r="N23">
            <v>39</v>
          </cell>
          <cell r="O23">
            <v>40</v>
          </cell>
          <cell r="P23">
            <v>37</v>
          </cell>
          <cell r="Q23">
            <v>28</v>
          </cell>
          <cell r="R23">
            <v>36</v>
          </cell>
          <cell r="S23">
            <v>419</v>
          </cell>
        </row>
        <row r="24">
          <cell r="G24" t="str">
            <v>105404-P.S.R. EL TANGUE                         </v>
          </cell>
          <cell r="H24">
            <v>0</v>
          </cell>
          <cell r="I24">
            <v>0</v>
          </cell>
          <cell r="J24">
            <v>1</v>
          </cell>
          <cell r="K24">
            <v>3</v>
          </cell>
          <cell r="L24">
            <v>0</v>
          </cell>
          <cell r="M24">
            <v>0</v>
          </cell>
          <cell r="N24">
            <v>3</v>
          </cell>
          <cell r="O24">
            <v>0</v>
          </cell>
          <cell r="P24">
            <v>3</v>
          </cell>
          <cell r="Q24">
            <v>2</v>
          </cell>
          <cell r="R24">
            <v>1</v>
          </cell>
          <cell r="S24">
            <v>13</v>
          </cell>
        </row>
        <row r="25">
          <cell r="G25" t="str">
            <v>105405-P.S.R. GUANAQUEROS</v>
          </cell>
          <cell r="H25">
            <v>4</v>
          </cell>
          <cell r="I25">
            <v>1</v>
          </cell>
          <cell r="J25">
            <v>4</v>
          </cell>
          <cell r="K25">
            <v>3</v>
          </cell>
          <cell r="L25">
            <v>1</v>
          </cell>
          <cell r="M25">
            <v>0</v>
          </cell>
          <cell r="N25">
            <v>4</v>
          </cell>
          <cell r="O25">
            <v>1</v>
          </cell>
          <cell r="P25">
            <v>3</v>
          </cell>
          <cell r="Q25">
            <v>3</v>
          </cell>
          <cell r="R25">
            <v>1</v>
          </cell>
          <cell r="S25">
            <v>25</v>
          </cell>
        </row>
        <row r="26">
          <cell r="G26" t="str">
            <v>105406-P.S.R. PAN DE AZUCAR</v>
          </cell>
          <cell r="H26">
            <v>11</v>
          </cell>
          <cell r="I26">
            <v>4</v>
          </cell>
          <cell r="J26">
            <v>13</v>
          </cell>
          <cell r="K26">
            <v>5</v>
          </cell>
          <cell r="L26">
            <v>8</v>
          </cell>
          <cell r="M26">
            <v>6</v>
          </cell>
          <cell r="N26">
            <v>6</v>
          </cell>
          <cell r="O26">
            <v>6</v>
          </cell>
          <cell r="P26">
            <v>8</v>
          </cell>
          <cell r="Q26">
            <v>6</v>
          </cell>
          <cell r="R26">
            <v>2</v>
          </cell>
          <cell r="S26">
            <v>75</v>
          </cell>
        </row>
        <row r="27">
          <cell r="G27" t="str">
            <v>105407-P.S.R. TAMBILLOS</v>
          </cell>
          <cell r="I27">
            <v>2</v>
          </cell>
          <cell r="J27">
            <v>0</v>
          </cell>
          <cell r="L27">
            <v>1</v>
          </cell>
          <cell r="M27">
            <v>2</v>
          </cell>
          <cell r="O27">
            <v>1</v>
          </cell>
          <cell r="P27">
            <v>1</v>
          </cell>
          <cell r="Q27">
            <v>1</v>
          </cell>
          <cell r="S27">
            <v>8</v>
          </cell>
        </row>
        <row r="28">
          <cell r="G28" t="str">
            <v>105705-CECOF EL ALBA</v>
          </cell>
          <cell r="H28">
            <v>9</v>
          </cell>
          <cell r="I28">
            <v>6</v>
          </cell>
          <cell r="J28">
            <v>6</v>
          </cell>
          <cell r="K28">
            <v>6</v>
          </cell>
          <cell r="L28">
            <v>8</v>
          </cell>
          <cell r="M28">
            <v>5</v>
          </cell>
          <cell r="N28">
            <v>3</v>
          </cell>
          <cell r="O28">
            <v>5</v>
          </cell>
          <cell r="P28">
            <v>3</v>
          </cell>
          <cell r="Q28">
            <v>2</v>
          </cell>
          <cell r="R28">
            <v>9</v>
          </cell>
          <cell r="S28">
            <v>62</v>
          </cell>
        </row>
        <row r="29">
          <cell r="G29" t="str">
            <v>04103-ANDACOLLO</v>
          </cell>
          <cell r="H29">
            <v>14</v>
          </cell>
          <cell r="I29">
            <v>3</v>
          </cell>
          <cell r="J29">
            <v>9</v>
          </cell>
          <cell r="K29">
            <v>7</v>
          </cell>
          <cell r="L29">
            <v>9</v>
          </cell>
          <cell r="M29">
            <v>4</v>
          </cell>
          <cell r="N29">
            <v>6</v>
          </cell>
          <cell r="O29">
            <v>9</v>
          </cell>
          <cell r="P29">
            <v>7</v>
          </cell>
          <cell r="Q29">
            <v>10</v>
          </cell>
          <cell r="R29">
            <v>9</v>
          </cell>
          <cell r="S29">
            <v>87</v>
          </cell>
        </row>
        <row r="30">
          <cell r="G30" t="str">
            <v>105106-HOSPITAL ANDACOLLO</v>
          </cell>
          <cell r="H30">
            <v>14</v>
          </cell>
          <cell r="I30">
            <v>3</v>
          </cell>
          <cell r="J30">
            <v>9</v>
          </cell>
          <cell r="K30">
            <v>7</v>
          </cell>
          <cell r="L30">
            <v>9</v>
          </cell>
          <cell r="M30">
            <v>4</v>
          </cell>
          <cell r="N30">
            <v>6</v>
          </cell>
          <cell r="O30">
            <v>9</v>
          </cell>
          <cell r="P30">
            <v>7</v>
          </cell>
          <cell r="Q30">
            <v>10</v>
          </cell>
          <cell r="R30">
            <v>9</v>
          </cell>
          <cell r="S30">
            <v>87</v>
          </cell>
        </row>
        <row r="31">
          <cell r="G31" t="str">
            <v>04104-LA HIGUERA</v>
          </cell>
          <cell r="H31">
            <v>4</v>
          </cell>
          <cell r="I31">
            <v>5</v>
          </cell>
          <cell r="J31">
            <v>14</v>
          </cell>
          <cell r="K31">
            <v>4</v>
          </cell>
          <cell r="L31">
            <v>12</v>
          </cell>
          <cell r="M31">
            <v>10</v>
          </cell>
          <cell r="N31">
            <v>7</v>
          </cell>
          <cell r="O31">
            <v>5</v>
          </cell>
          <cell r="P31">
            <v>3</v>
          </cell>
          <cell r="Q31">
            <v>1</v>
          </cell>
          <cell r="R31">
            <v>7</v>
          </cell>
          <cell r="S31">
            <v>72</v>
          </cell>
        </row>
        <row r="32">
          <cell r="G32" t="str">
            <v>105505-P.S.R. LOS CHOROS</v>
          </cell>
          <cell r="H32">
            <v>0</v>
          </cell>
          <cell r="I32">
            <v>1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S32">
            <v>1</v>
          </cell>
        </row>
        <row r="33">
          <cell r="G33" t="str">
            <v>105506-P.S.R. EL TRAPICHE</v>
          </cell>
          <cell r="H33">
            <v>3</v>
          </cell>
          <cell r="I33">
            <v>2</v>
          </cell>
          <cell r="J33">
            <v>4</v>
          </cell>
          <cell r="K33">
            <v>1</v>
          </cell>
          <cell r="L33">
            <v>3</v>
          </cell>
          <cell r="M33">
            <v>2</v>
          </cell>
          <cell r="N33">
            <v>1</v>
          </cell>
          <cell r="O33">
            <v>1</v>
          </cell>
          <cell r="P33">
            <v>1</v>
          </cell>
          <cell r="Q33">
            <v>1</v>
          </cell>
          <cell r="R33">
            <v>4</v>
          </cell>
          <cell r="S33">
            <v>23</v>
          </cell>
        </row>
        <row r="34">
          <cell r="G34" t="str">
            <v>105314-CES. LA HIGUERA</v>
          </cell>
          <cell r="H34">
            <v>1</v>
          </cell>
          <cell r="I34">
            <v>2</v>
          </cell>
          <cell r="J34">
            <v>8</v>
          </cell>
          <cell r="K34">
            <v>2</v>
          </cell>
          <cell r="L34">
            <v>6</v>
          </cell>
          <cell r="M34">
            <v>5</v>
          </cell>
          <cell r="N34">
            <v>2</v>
          </cell>
          <cell r="O34">
            <v>2</v>
          </cell>
          <cell r="P34">
            <v>1</v>
          </cell>
          <cell r="Q34">
            <v>0</v>
          </cell>
          <cell r="R34">
            <v>0</v>
          </cell>
          <cell r="S34">
            <v>29</v>
          </cell>
        </row>
        <row r="35">
          <cell r="G35" t="str">
            <v>105500-P.S.R. CALETA HORNOS        </v>
          </cell>
          <cell r="H35">
            <v>0</v>
          </cell>
          <cell r="J35">
            <v>2</v>
          </cell>
          <cell r="K35">
            <v>1</v>
          </cell>
          <cell r="L35">
            <v>3</v>
          </cell>
          <cell r="M35">
            <v>3</v>
          </cell>
          <cell r="N35">
            <v>4</v>
          </cell>
          <cell r="O35">
            <v>2</v>
          </cell>
          <cell r="P35">
            <v>1</v>
          </cell>
          <cell r="R35">
            <v>3</v>
          </cell>
          <cell r="S35">
            <v>19</v>
          </cell>
        </row>
        <row r="36">
          <cell r="G36" t="str">
            <v>04105-PAIHUANO</v>
          </cell>
          <cell r="H36">
            <v>3</v>
          </cell>
          <cell r="J36">
            <v>3</v>
          </cell>
          <cell r="K36">
            <v>7</v>
          </cell>
          <cell r="L36">
            <v>1</v>
          </cell>
          <cell r="M36">
            <v>4</v>
          </cell>
          <cell r="N36">
            <v>3</v>
          </cell>
          <cell r="O36">
            <v>6</v>
          </cell>
          <cell r="P36">
            <v>2</v>
          </cell>
          <cell r="Q36">
            <v>2</v>
          </cell>
          <cell r="R36">
            <v>4</v>
          </cell>
          <cell r="S36">
            <v>35</v>
          </cell>
        </row>
        <row r="37">
          <cell r="G37" t="str">
            <v>105306-CES. PAIHUANO</v>
          </cell>
          <cell r="H37">
            <v>3</v>
          </cell>
          <cell r="J37">
            <v>2</v>
          </cell>
          <cell r="K37">
            <v>0</v>
          </cell>
          <cell r="L37">
            <v>0</v>
          </cell>
          <cell r="M37">
            <v>2</v>
          </cell>
          <cell r="N37">
            <v>2</v>
          </cell>
          <cell r="O37">
            <v>1</v>
          </cell>
          <cell r="P37">
            <v>0</v>
          </cell>
          <cell r="Q37">
            <v>2</v>
          </cell>
          <cell r="R37">
            <v>1</v>
          </cell>
          <cell r="S37">
            <v>13</v>
          </cell>
        </row>
        <row r="38">
          <cell r="G38" t="str">
            <v>105476-P.S.R. MONTE GRANDE</v>
          </cell>
          <cell r="J38">
            <v>0</v>
          </cell>
          <cell r="K38">
            <v>2</v>
          </cell>
          <cell r="L38">
            <v>1</v>
          </cell>
          <cell r="N38">
            <v>0</v>
          </cell>
          <cell r="O38">
            <v>1</v>
          </cell>
          <cell r="P38">
            <v>1</v>
          </cell>
          <cell r="S38">
            <v>5</v>
          </cell>
        </row>
        <row r="39">
          <cell r="G39" t="str">
            <v>105477-P.S.R. PISCO ELQUI</v>
          </cell>
          <cell r="H39">
            <v>0</v>
          </cell>
          <cell r="J39">
            <v>1</v>
          </cell>
          <cell r="K39">
            <v>2</v>
          </cell>
          <cell r="L39">
            <v>0</v>
          </cell>
          <cell r="M39">
            <v>1</v>
          </cell>
          <cell r="N39">
            <v>1</v>
          </cell>
          <cell r="O39">
            <v>4</v>
          </cell>
          <cell r="P39">
            <v>1</v>
          </cell>
          <cell r="Q39">
            <v>0</v>
          </cell>
          <cell r="R39">
            <v>3</v>
          </cell>
          <cell r="S39">
            <v>13</v>
          </cell>
        </row>
        <row r="40">
          <cell r="G40" t="str">
            <v>105475-P.S.R. HORCON</v>
          </cell>
          <cell r="J40">
            <v>0</v>
          </cell>
          <cell r="K40">
            <v>3</v>
          </cell>
          <cell r="L40">
            <v>0</v>
          </cell>
          <cell r="M40">
            <v>1</v>
          </cell>
          <cell r="O40">
            <v>0</v>
          </cell>
          <cell r="P40">
            <v>0</v>
          </cell>
          <cell r="S40">
            <v>4</v>
          </cell>
        </row>
        <row r="41">
          <cell r="G41" t="str">
            <v>04106-VICUÑA</v>
          </cell>
          <cell r="H41">
            <v>22</v>
          </cell>
          <cell r="I41">
            <v>14</v>
          </cell>
          <cell r="J41">
            <v>29</v>
          </cell>
          <cell r="K41">
            <v>23</v>
          </cell>
          <cell r="L41">
            <v>21</v>
          </cell>
          <cell r="M41">
            <v>20</v>
          </cell>
          <cell r="N41">
            <v>26</v>
          </cell>
          <cell r="O41">
            <v>20</v>
          </cell>
          <cell r="P41">
            <v>36</v>
          </cell>
          <cell r="Q41">
            <v>18</v>
          </cell>
          <cell r="R41">
            <v>26</v>
          </cell>
          <cell r="S41">
            <v>255</v>
          </cell>
        </row>
        <row r="42">
          <cell r="G42" t="str">
            <v>105107-HOSPITAL VICUÑA</v>
          </cell>
          <cell r="H42">
            <v>16</v>
          </cell>
          <cell r="I42">
            <v>5</v>
          </cell>
          <cell r="J42">
            <v>13</v>
          </cell>
          <cell r="K42">
            <v>10</v>
          </cell>
          <cell r="L42">
            <v>10</v>
          </cell>
          <cell r="M42">
            <v>9</v>
          </cell>
          <cell r="N42">
            <v>11</v>
          </cell>
          <cell r="O42">
            <v>10</v>
          </cell>
          <cell r="P42">
            <v>27</v>
          </cell>
          <cell r="Q42">
            <v>12</v>
          </cell>
          <cell r="R42">
            <v>5</v>
          </cell>
          <cell r="S42">
            <v>128</v>
          </cell>
        </row>
        <row r="43">
          <cell r="G43" t="str">
            <v>105467-P.S.R. DIAGUITAS</v>
          </cell>
          <cell r="H43">
            <v>1</v>
          </cell>
          <cell r="J43">
            <v>1</v>
          </cell>
          <cell r="K43">
            <v>1</v>
          </cell>
          <cell r="M43">
            <v>1</v>
          </cell>
          <cell r="N43">
            <v>2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7</v>
          </cell>
        </row>
        <row r="44">
          <cell r="G44" t="str">
            <v>105468-P.S.R. EL MOLLE</v>
          </cell>
          <cell r="H44">
            <v>1</v>
          </cell>
          <cell r="I44">
            <v>0</v>
          </cell>
          <cell r="J44">
            <v>3</v>
          </cell>
          <cell r="K44">
            <v>0</v>
          </cell>
          <cell r="L44">
            <v>1</v>
          </cell>
          <cell r="M44">
            <v>0</v>
          </cell>
          <cell r="N44">
            <v>2</v>
          </cell>
          <cell r="O44">
            <v>1</v>
          </cell>
          <cell r="P44">
            <v>1</v>
          </cell>
          <cell r="Q44">
            <v>1</v>
          </cell>
          <cell r="R44">
            <v>1</v>
          </cell>
          <cell r="S44">
            <v>11</v>
          </cell>
        </row>
        <row r="45">
          <cell r="G45" t="str">
            <v>105469-P.S.R. EL TAMBO</v>
          </cell>
          <cell r="H45">
            <v>1</v>
          </cell>
          <cell r="I45">
            <v>3</v>
          </cell>
          <cell r="J45">
            <v>1</v>
          </cell>
          <cell r="K45">
            <v>3</v>
          </cell>
          <cell r="L45">
            <v>1</v>
          </cell>
          <cell r="M45">
            <v>1</v>
          </cell>
          <cell r="N45">
            <v>3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14</v>
          </cell>
        </row>
        <row r="46">
          <cell r="G46" t="str">
            <v>105470-P.S.R. HUANTA</v>
          </cell>
          <cell r="H46">
            <v>1</v>
          </cell>
          <cell r="I46">
            <v>0</v>
          </cell>
          <cell r="S46">
            <v>1</v>
          </cell>
        </row>
        <row r="47">
          <cell r="G47" t="str">
            <v>105471-P.S.R. PERALILLO</v>
          </cell>
          <cell r="H47">
            <v>1</v>
          </cell>
          <cell r="I47">
            <v>4</v>
          </cell>
          <cell r="J47">
            <v>5</v>
          </cell>
          <cell r="K47">
            <v>2</v>
          </cell>
          <cell r="L47">
            <v>2</v>
          </cell>
          <cell r="M47">
            <v>3</v>
          </cell>
          <cell r="N47">
            <v>2</v>
          </cell>
          <cell r="O47">
            <v>4</v>
          </cell>
          <cell r="P47">
            <v>1</v>
          </cell>
          <cell r="Q47">
            <v>2</v>
          </cell>
          <cell r="R47">
            <v>9</v>
          </cell>
          <cell r="S47">
            <v>35</v>
          </cell>
        </row>
        <row r="48">
          <cell r="G48" t="str">
            <v>105472-P.S.R. RIVADAVIA</v>
          </cell>
          <cell r="I48">
            <v>1</v>
          </cell>
          <cell r="J48">
            <v>1</v>
          </cell>
          <cell r="K48">
            <v>2</v>
          </cell>
          <cell r="L48">
            <v>3</v>
          </cell>
          <cell r="M48">
            <v>1</v>
          </cell>
          <cell r="N48">
            <v>1</v>
          </cell>
          <cell r="Q48">
            <v>0</v>
          </cell>
          <cell r="R48">
            <v>1</v>
          </cell>
          <cell r="S48">
            <v>10</v>
          </cell>
        </row>
        <row r="49">
          <cell r="G49" t="str">
            <v>105473-P.S.R. TALCUNA</v>
          </cell>
          <cell r="H49">
            <v>0</v>
          </cell>
          <cell r="I49">
            <v>0</v>
          </cell>
          <cell r="J49">
            <v>1</v>
          </cell>
          <cell r="K49">
            <v>1</v>
          </cell>
          <cell r="L49">
            <v>2</v>
          </cell>
          <cell r="M49">
            <v>2</v>
          </cell>
          <cell r="N49">
            <v>1</v>
          </cell>
          <cell r="O49">
            <v>1</v>
          </cell>
          <cell r="P49">
            <v>3</v>
          </cell>
          <cell r="R49">
            <v>0</v>
          </cell>
          <cell r="S49">
            <v>11</v>
          </cell>
        </row>
        <row r="50">
          <cell r="G50" t="str">
            <v>105474-P.S.R. CHAPILCA</v>
          </cell>
          <cell r="H50">
            <v>1</v>
          </cell>
          <cell r="K50">
            <v>0</v>
          </cell>
          <cell r="L50">
            <v>0</v>
          </cell>
          <cell r="N50">
            <v>1</v>
          </cell>
          <cell r="O50">
            <v>0</v>
          </cell>
          <cell r="P50">
            <v>0</v>
          </cell>
          <cell r="S50">
            <v>2</v>
          </cell>
        </row>
        <row r="51">
          <cell r="G51" t="str">
            <v>105502-P.S.R. CALINGASTA</v>
          </cell>
          <cell r="H51">
            <v>0</v>
          </cell>
          <cell r="I51">
            <v>1</v>
          </cell>
          <cell r="J51">
            <v>3</v>
          </cell>
          <cell r="K51">
            <v>4</v>
          </cell>
          <cell r="L51">
            <v>1</v>
          </cell>
          <cell r="M51">
            <v>3</v>
          </cell>
          <cell r="N51">
            <v>3</v>
          </cell>
          <cell r="O51">
            <v>2</v>
          </cell>
          <cell r="P51">
            <v>4</v>
          </cell>
          <cell r="Q51">
            <v>2</v>
          </cell>
          <cell r="R51">
            <v>10</v>
          </cell>
          <cell r="S51">
            <v>33</v>
          </cell>
        </row>
        <row r="52">
          <cell r="G52" t="str">
            <v>105509-P.S.R. GUALLIGUAICA</v>
          </cell>
          <cell r="J52">
            <v>1</v>
          </cell>
          <cell r="L52">
            <v>1</v>
          </cell>
          <cell r="M52">
            <v>0</v>
          </cell>
          <cell r="O52">
            <v>0</v>
          </cell>
          <cell r="Q52">
            <v>1</v>
          </cell>
          <cell r="S52">
            <v>3</v>
          </cell>
        </row>
        <row r="53">
          <cell r="G53" t="str">
            <v>04201-ILLAPEL</v>
          </cell>
          <cell r="H53">
            <v>37</v>
          </cell>
          <cell r="I53">
            <v>27</v>
          </cell>
          <cell r="J53">
            <v>35</v>
          </cell>
          <cell r="K53">
            <v>23</v>
          </cell>
          <cell r="L53">
            <v>36</v>
          </cell>
          <cell r="M53">
            <v>13</v>
          </cell>
          <cell r="N53">
            <v>42</v>
          </cell>
          <cell r="O53">
            <v>44</v>
          </cell>
          <cell r="P53">
            <v>30</v>
          </cell>
          <cell r="Q53">
            <v>30</v>
          </cell>
          <cell r="R53">
            <v>32</v>
          </cell>
          <cell r="S53">
            <v>349</v>
          </cell>
        </row>
        <row r="54">
          <cell r="G54" t="str">
            <v>105103-HOSPITAL ILLAPEL</v>
          </cell>
          <cell r="H54">
            <v>18</v>
          </cell>
          <cell r="I54">
            <v>13</v>
          </cell>
          <cell r="J54">
            <v>16</v>
          </cell>
          <cell r="K54">
            <v>9</v>
          </cell>
          <cell r="L54">
            <v>18</v>
          </cell>
          <cell r="M54">
            <v>10</v>
          </cell>
          <cell r="N54">
            <v>17</v>
          </cell>
          <cell r="O54">
            <v>22</v>
          </cell>
          <cell r="P54">
            <v>7</v>
          </cell>
          <cell r="Q54">
            <v>17</v>
          </cell>
          <cell r="R54">
            <v>14</v>
          </cell>
          <cell r="S54">
            <v>161</v>
          </cell>
        </row>
        <row r="55">
          <cell r="G55" t="str">
            <v>105326-CESFAM SAN RAFAEL</v>
          </cell>
          <cell r="H55">
            <v>12</v>
          </cell>
          <cell r="I55">
            <v>8</v>
          </cell>
          <cell r="J55">
            <v>9</v>
          </cell>
          <cell r="K55">
            <v>8</v>
          </cell>
          <cell r="L55">
            <v>11</v>
          </cell>
          <cell r="N55">
            <v>12</v>
          </cell>
          <cell r="O55">
            <v>14</v>
          </cell>
          <cell r="P55">
            <v>14</v>
          </cell>
          <cell r="Q55">
            <v>8</v>
          </cell>
          <cell r="R55">
            <v>7</v>
          </cell>
          <cell r="S55">
            <v>103</v>
          </cell>
        </row>
        <row r="56">
          <cell r="G56" t="str">
            <v>105443-P.S.R. CARCAMO                   </v>
          </cell>
          <cell r="I56">
            <v>1</v>
          </cell>
          <cell r="J56">
            <v>0</v>
          </cell>
          <cell r="L56">
            <v>2</v>
          </cell>
          <cell r="N56">
            <v>2</v>
          </cell>
          <cell r="O56">
            <v>1</v>
          </cell>
          <cell r="P56">
            <v>1</v>
          </cell>
          <cell r="R56">
            <v>0</v>
          </cell>
          <cell r="S56">
            <v>7</v>
          </cell>
        </row>
        <row r="57">
          <cell r="G57" t="str">
            <v>105444-P.S.R. HUINTIL</v>
          </cell>
          <cell r="H57">
            <v>1</v>
          </cell>
          <cell r="I57">
            <v>1</v>
          </cell>
          <cell r="J57">
            <v>1</v>
          </cell>
          <cell r="M57">
            <v>0</v>
          </cell>
          <cell r="N57">
            <v>1</v>
          </cell>
          <cell r="O57">
            <v>1</v>
          </cell>
          <cell r="Q57">
            <v>1</v>
          </cell>
          <cell r="R57">
            <v>1</v>
          </cell>
          <cell r="S57">
            <v>7</v>
          </cell>
        </row>
        <row r="58">
          <cell r="G58" t="str">
            <v>105445-P.S.R. LIMAHUIDA</v>
          </cell>
          <cell r="I58">
            <v>1</v>
          </cell>
          <cell r="J58">
            <v>1</v>
          </cell>
          <cell r="L58">
            <v>2</v>
          </cell>
          <cell r="O58">
            <v>1</v>
          </cell>
          <cell r="P58">
            <v>1</v>
          </cell>
          <cell r="Q58">
            <v>0</v>
          </cell>
          <cell r="R58">
            <v>2</v>
          </cell>
          <cell r="S58">
            <v>8</v>
          </cell>
        </row>
        <row r="59">
          <cell r="G59" t="str">
            <v>105446-P.S.R. MATANCILLA</v>
          </cell>
          <cell r="M59">
            <v>0</v>
          </cell>
          <cell r="Q59">
            <v>1</v>
          </cell>
          <cell r="S59">
            <v>1</v>
          </cell>
        </row>
        <row r="60">
          <cell r="G60" t="str">
            <v>105447-P.S.R. PERALILLO</v>
          </cell>
          <cell r="H60">
            <v>1</v>
          </cell>
          <cell r="I60">
            <v>0</v>
          </cell>
          <cell r="J60">
            <v>2</v>
          </cell>
          <cell r="K60">
            <v>0</v>
          </cell>
          <cell r="L60">
            <v>0</v>
          </cell>
          <cell r="N60">
            <v>4</v>
          </cell>
          <cell r="O60">
            <v>0</v>
          </cell>
          <cell r="Q60">
            <v>0</v>
          </cell>
          <cell r="R60">
            <v>1</v>
          </cell>
          <cell r="S60">
            <v>8</v>
          </cell>
        </row>
        <row r="61">
          <cell r="G61" t="str">
            <v>105448-P.S.R. SANTA VIRGINIA</v>
          </cell>
          <cell r="H61">
            <v>0</v>
          </cell>
          <cell r="J61">
            <v>0</v>
          </cell>
          <cell r="M61">
            <v>1</v>
          </cell>
          <cell r="O61">
            <v>0</v>
          </cell>
          <cell r="R61">
            <v>1</v>
          </cell>
          <cell r="S61">
            <v>2</v>
          </cell>
        </row>
        <row r="62">
          <cell r="G62" t="str">
            <v>105485-P.S.R. PLAN DE HORNOS</v>
          </cell>
          <cell r="H62">
            <v>1</v>
          </cell>
          <cell r="I62">
            <v>0</v>
          </cell>
          <cell r="J62">
            <v>1</v>
          </cell>
          <cell r="K62">
            <v>1</v>
          </cell>
          <cell r="L62">
            <v>1</v>
          </cell>
          <cell r="N62">
            <v>1</v>
          </cell>
          <cell r="O62">
            <v>1</v>
          </cell>
          <cell r="P62">
            <v>0</v>
          </cell>
          <cell r="R62">
            <v>1</v>
          </cell>
          <cell r="S62">
            <v>7</v>
          </cell>
        </row>
        <row r="63">
          <cell r="G63" t="str">
            <v>105486-P.S.R. TUNGA SUR</v>
          </cell>
          <cell r="H63">
            <v>1</v>
          </cell>
          <cell r="M63">
            <v>2</v>
          </cell>
          <cell r="S63">
            <v>3</v>
          </cell>
        </row>
        <row r="64">
          <cell r="G64" t="str">
            <v>105487-P.S.R. CAÑAS UNO</v>
          </cell>
          <cell r="H64">
            <v>3</v>
          </cell>
          <cell r="I64">
            <v>3</v>
          </cell>
          <cell r="J64">
            <v>2</v>
          </cell>
          <cell r="K64">
            <v>4</v>
          </cell>
          <cell r="L64">
            <v>2</v>
          </cell>
          <cell r="M64">
            <v>0</v>
          </cell>
          <cell r="N64">
            <v>3</v>
          </cell>
          <cell r="O64">
            <v>4</v>
          </cell>
          <cell r="P64">
            <v>5</v>
          </cell>
          <cell r="Q64">
            <v>2</v>
          </cell>
          <cell r="R64">
            <v>3</v>
          </cell>
          <cell r="S64">
            <v>31</v>
          </cell>
        </row>
        <row r="65">
          <cell r="G65" t="str">
            <v>105496-P.S.R. PINTACURA SUR</v>
          </cell>
          <cell r="H65">
            <v>0</v>
          </cell>
          <cell r="J65">
            <v>2</v>
          </cell>
          <cell r="K65">
            <v>1</v>
          </cell>
          <cell r="N65">
            <v>0</v>
          </cell>
          <cell r="O65">
            <v>0</v>
          </cell>
          <cell r="P65">
            <v>2</v>
          </cell>
          <cell r="R65">
            <v>1</v>
          </cell>
          <cell r="S65">
            <v>6</v>
          </cell>
        </row>
        <row r="66">
          <cell r="G66" t="str">
            <v>105504-P.S.R. SOCAVON</v>
          </cell>
          <cell r="H66">
            <v>0</v>
          </cell>
          <cell r="J66">
            <v>1</v>
          </cell>
          <cell r="N66">
            <v>2</v>
          </cell>
          <cell r="O66">
            <v>0</v>
          </cell>
          <cell r="Q66">
            <v>1</v>
          </cell>
          <cell r="R66">
            <v>1</v>
          </cell>
          <cell r="S66">
            <v>5</v>
          </cell>
        </row>
        <row r="67">
          <cell r="G67" t="str">
            <v>04202-CANELA</v>
          </cell>
          <cell r="H67">
            <v>4</v>
          </cell>
          <cell r="I67">
            <v>16</v>
          </cell>
          <cell r="J67">
            <v>4</v>
          </cell>
          <cell r="K67">
            <v>6</v>
          </cell>
          <cell r="L67">
            <v>11</v>
          </cell>
          <cell r="M67">
            <v>6</v>
          </cell>
          <cell r="N67">
            <v>4</v>
          </cell>
          <cell r="O67">
            <v>12</v>
          </cell>
          <cell r="P67">
            <v>6</v>
          </cell>
          <cell r="Q67">
            <v>6</v>
          </cell>
          <cell r="R67">
            <v>6</v>
          </cell>
          <cell r="S67">
            <v>81</v>
          </cell>
        </row>
        <row r="68">
          <cell r="G68" t="str">
            <v>105309-CES. RURAL CANELA</v>
          </cell>
          <cell r="H68">
            <v>3</v>
          </cell>
          <cell r="I68">
            <v>9</v>
          </cell>
          <cell r="J68">
            <v>3</v>
          </cell>
          <cell r="K68">
            <v>2</v>
          </cell>
          <cell r="L68">
            <v>5</v>
          </cell>
          <cell r="M68">
            <v>3</v>
          </cell>
          <cell r="N68">
            <v>2</v>
          </cell>
          <cell r="O68">
            <v>9</v>
          </cell>
          <cell r="P68">
            <v>4</v>
          </cell>
          <cell r="Q68">
            <v>4</v>
          </cell>
          <cell r="R68">
            <v>3</v>
          </cell>
          <cell r="S68">
            <v>47</v>
          </cell>
        </row>
        <row r="69">
          <cell r="G69" t="str">
            <v>105450-P.S.R. MINCHA NORTE            </v>
          </cell>
          <cell r="H69">
            <v>0</v>
          </cell>
          <cell r="J69">
            <v>0</v>
          </cell>
          <cell r="K69">
            <v>1</v>
          </cell>
          <cell r="L69">
            <v>1</v>
          </cell>
          <cell r="M69">
            <v>1</v>
          </cell>
          <cell r="N69">
            <v>1</v>
          </cell>
          <cell r="O69">
            <v>1</v>
          </cell>
          <cell r="P69">
            <v>0</v>
          </cell>
          <cell r="Q69">
            <v>1</v>
          </cell>
          <cell r="R69">
            <v>1</v>
          </cell>
          <cell r="S69">
            <v>7</v>
          </cell>
        </row>
        <row r="70">
          <cell r="G70" t="str">
            <v>105451-P.S.R. AGUA FRIA</v>
          </cell>
          <cell r="I70">
            <v>0</v>
          </cell>
          <cell r="O70">
            <v>0</v>
          </cell>
          <cell r="S70">
            <v>0</v>
          </cell>
        </row>
        <row r="71">
          <cell r="G71" t="str">
            <v>105482-P.S.R. CANELA ALTA</v>
          </cell>
          <cell r="I71">
            <v>1</v>
          </cell>
          <cell r="K71">
            <v>1</v>
          </cell>
          <cell r="L71">
            <v>2</v>
          </cell>
          <cell r="M71">
            <v>0</v>
          </cell>
          <cell r="O71">
            <v>0</v>
          </cell>
          <cell r="P71">
            <v>1</v>
          </cell>
          <cell r="Q71">
            <v>1</v>
          </cell>
          <cell r="R71">
            <v>1</v>
          </cell>
          <cell r="S71">
            <v>7</v>
          </cell>
        </row>
        <row r="72">
          <cell r="G72" t="str">
            <v>105483-P.S.R. LOS RULOS</v>
          </cell>
          <cell r="H72">
            <v>1</v>
          </cell>
          <cell r="I72">
            <v>2</v>
          </cell>
          <cell r="K72">
            <v>2</v>
          </cell>
          <cell r="L72">
            <v>2</v>
          </cell>
          <cell r="M72">
            <v>1</v>
          </cell>
          <cell r="P72">
            <v>1</v>
          </cell>
          <cell r="R72">
            <v>1</v>
          </cell>
          <cell r="S72">
            <v>10</v>
          </cell>
        </row>
        <row r="73">
          <cell r="G73" t="str">
            <v>105484-P.S.R. HUENTELAUQUEN</v>
          </cell>
          <cell r="I73">
            <v>3</v>
          </cell>
          <cell r="J73">
            <v>1</v>
          </cell>
          <cell r="L73">
            <v>0</v>
          </cell>
          <cell r="M73">
            <v>1</v>
          </cell>
          <cell r="N73">
            <v>1</v>
          </cell>
          <cell r="O73">
            <v>2</v>
          </cell>
          <cell r="P73">
            <v>0</v>
          </cell>
          <cell r="S73">
            <v>8</v>
          </cell>
        </row>
        <row r="74">
          <cell r="G74" t="str">
            <v>105488-P.S.R. ESPIRITU SANTO</v>
          </cell>
          <cell r="K74">
            <v>0</v>
          </cell>
          <cell r="M74">
            <v>0</v>
          </cell>
          <cell r="S74">
            <v>0</v>
          </cell>
        </row>
        <row r="75">
          <cell r="G75" t="str">
            <v>105493-P.S.R. MINCHA SUR</v>
          </cell>
          <cell r="L75">
            <v>1</v>
          </cell>
          <cell r="M75">
            <v>0</v>
          </cell>
          <cell r="S75">
            <v>1</v>
          </cell>
        </row>
        <row r="76">
          <cell r="G76" t="str">
            <v>105497-P.S.R. JABONERIA</v>
          </cell>
          <cell r="I76">
            <v>1</v>
          </cell>
          <cell r="S76">
            <v>1</v>
          </cell>
        </row>
        <row r="77">
          <cell r="G77" t="str">
            <v>105498-P.S.R. QUEBRADA DE LINARES</v>
          </cell>
          <cell r="R77">
            <v>0</v>
          </cell>
          <cell r="S77">
            <v>0</v>
          </cell>
        </row>
        <row r="78">
          <cell r="G78" t="str">
            <v>04203-LOS VILOS</v>
          </cell>
          <cell r="H78">
            <v>14</v>
          </cell>
          <cell r="I78">
            <v>13</v>
          </cell>
          <cell r="J78">
            <v>20</v>
          </cell>
          <cell r="K78">
            <v>25</v>
          </cell>
          <cell r="L78">
            <v>22</v>
          </cell>
          <cell r="M78">
            <v>23</v>
          </cell>
          <cell r="N78">
            <v>25</v>
          </cell>
          <cell r="O78">
            <v>19</v>
          </cell>
          <cell r="P78">
            <v>21</v>
          </cell>
          <cell r="Q78">
            <v>15</v>
          </cell>
          <cell r="R78">
            <v>20</v>
          </cell>
          <cell r="S78">
            <v>217</v>
          </cell>
        </row>
        <row r="79">
          <cell r="G79" t="str">
            <v>105108-HOSPITAL LOS VILOS</v>
          </cell>
          <cell r="H79">
            <v>7</v>
          </cell>
          <cell r="I79">
            <v>11</v>
          </cell>
          <cell r="J79">
            <v>14</v>
          </cell>
          <cell r="K79">
            <v>13</v>
          </cell>
          <cell r="L79">
            <v>14</v>
          </cell>
          <cell r="M79">
            <v>18</v>
          </cell>
          <cell r="N79">
            <v>16</v>
          </cell>
          <cell r="O79">
            <v>16</v>
          </cell>
          <cell r="P79">
            <v>16</v>
          </cell>
          <cell r="Q79">
            <v>11</v>
          </cell>
          <cell r="R79">
            <v>14</v>
          </cell>
          <cell r="S79">
            <v>150</v>
          </cell>
        </row>
        <row r="80">
          <cell r="G80" t="str">
            <v>105478-P.S.R. CAIMANES                   </v>
          </cell>
          <cell r="H80">
            <v>3</v>
          </cell>
          <cell r="I80">
            <v>0</v>
          </cell>
          <cell r="J80">
            <v>3</v>
          </cell>
          <cell r="K80">
            <v>5</v>
          </cell>
          <cell r="L80">
            <v>0</v>
          </cell>
          <cell r="M80">
            <v>1</v>
          </cell>
          <cell r="N80">
            <v>7</v>
          </cell>
          <cell r="O80">
            <v>3</v>
          </cell>
          <cell r="P80">
            <v>4</v>
          </cell>
          <cell r="Q80">
            <v>1</v>
          </cell>
          <cell r="R80">
            <v>3</v>
          </cell>
          <cell r="S80">
            <v>30</v>
          </cell>
        </row>
        <row r="81">
          <cell r="G81" t="str">
            <v>105479-P.S.R. GUANGUALI</v>
          </cell>
          <cell r="H81">
            <v>0</v>
          </cell>
          <cell r="J81">
            <v>0</v>
          </cell>
          <cell r="L81">
            <v>0</v>
          </cell>
          <cell r="M81">
            <v>3</v>
          </cell>
          <cell r="N81">
            <v>1</v>
          </cell>
          <cell r="O81">
            <v>0</v>
          </cell>
          <cell r="Q81">
            <v>1</v>
          </cell>
          <cell r="S81">
            <v>5</v>
          </cell>
        </row>
        <row r="82">
          <cell r="G82" t="str">
            <v>105480-P.S.R. QUILIMARI</v>
          </cell>
          <cell r="H82">
            <v>1</v>
          </cell>
          <cell r="I82">
            <v>2</v>
          </cell>
          <cell r="J82">
            <v>1</v>
          </cell>
          <cell r="K82">
            <v>3</v>
          </cell>
          <cell r="L82">
            <v>6</v>
          </cell>
          <cell r="M82">
            <v>0</v>
          </cell>
          <cell r="O82">
            <v>0</v>
          </cell>
          <cell r="P82">
            <v>1</v>
          </cell>
          <cell r="Q82">
            <v>2</v>
          </cell>
          <cell r="R82">
            <v>3</v>
          </cell>
          <cell r="S82">
            <v>19</v>
          </cell>
        </row>
        <row r="83">
          <cell r="G83" t="str">
            <v>105481-P.S.R. TILAMA</v>
          </cell>
          <cell r="H83">
            <v>3</v>
          </cell>
          <cell r="J83">
            <v>2</v>
          </cell>
          <cell r="K83">
            <v>1</v>
          </cell>
          <cell r="L83">
            <v>1</v>
          </cell>
          <cell r="M83">
            <v>0</v>
          </cell>
          <cell r="N83">
            <v>0</v>
          </cell>
          <cell r="O83">
            <v>0</v>
          </cell>
          <cell r="Q83">
            <v>0</v>
          </cell>
          <cell r="S83">
            <v>7</v>
          </cell>
        </row>
        <row r="84">
          <cell r="G84" t="str">
            <v>105511-P.S.R. LOS CONDORES</v>
          </cell>
          <cell r="H84">
            <v>0</v>
          </cell>
          <cell r="J84">
            <v>0</v>
          </cell>
          <cell r="K84">
            <v>3</v>
          </cell>
          <cell r="L84">
            <v>1</v>
          </cell>
          <cell r="M84">
            <v>1</v>
          </cell>
          <cell r="N84">
            <v>1</v>
          </cell>
          <cell r="P84">
            <v>0</v>
          </cell>
          <cell r="Q84">
            <v>0</v>
          </cell>
          <cell r="S84">
            <v>6</v>
          </cell>
        </row>
        <row r="85">
          <cell r="G85" t="str">
            <v>04204-SALAMANCA</v>
          </cell>
          <cell r="H85">
            <v>26</v>
          </cell>
          <cell r="I85">
            <v>21</v>
          </cell>
          <cell r="J85">
            <v>23</v>
          </cell>
          <cell r="K85">
            <v>28</v>
          </cell>
          <cell r="L85">
            <v>25</v>
          </cell>
          <cell r="M85">
            <v>13</v>
          </cell>
          <cell r="N85">
            <v>16</v>
          </cell>
          <cell r="O85">
            <v>18</v>
          </cell>
          <cell r="P85">
            <v>19</v>
          </cell>
          <cell r="Q85">
            <v>18</v>
          </cell>
          <cell r="R85">
            <v>28</v>
          </cell>
          <cell r="S85">
            <v>235</v>
          </cell>
        </row>
        <row r="86">
          <cell r="G86" t="str">
            <v>105104-HOSPITAL SALAMANCA</v>
          </cell>
          <cell r="H86">
            <v>6</v>
          </cell>
          <cell r="I86">
            <v>13</v>
          </cell>
          <cell r="J86">
            <v>11</v>
          </cell>
          <cell r="K86">
            <v>12</v>
          </cell>
          <cell r="L86">
            <v>15</v>
          </cell>
          <cell r="M86">
            <v>9</v>
          </cell>
          <cell r="N86">
            <v>5</v>
          </cell>
          <cell r="O86">
            <v>10</v>
          </cell>
          <cell r="P86">
            <v>8</v>
          </cell>
          <cell r="Q86">
            <v>11</v>
          </cell>
          <cell r="R86">
            <v>10</v>
          </cell>
          <cell r="S86">
            <v>110</v>
          </cell>
        </row>
        <row r="87">
          <cell r="G87" t="str">
            <v>105452-P.S.R. CUNCUMEN                 </v>
          </cell>
          <cell r="H87">
            <v>10</v>
          </cell>
          <cell r="I87">
            <v>1</v>
          </cell>
          <cell r="J87">
            <v>6</v>
          </cell>
          <cell r="K87">
            <v>8</v>
          </cell>
          <cell r="L87">
            <v>1</v>
          </cell>
          <cell r="M87">
            <v>2</v>
          </cell>
          <cell r="N87">
            <v>5</v>
          </cell>
          <cell r="O87">
            <v>5</v>
          </cell>
          <cell r="P87">
            <v>6</v>
          </cell>
          <cell r="Q87">
            <v>5</v>
          </cell>
          <cell r="R87">
            <v>8</v>
          </cell>
          <cell r="S87">
            <v>57</v>
          </cell>
        </row>
        <row r="88">
          <cell r="G88" t="str">
            <v>105453-P.S.R. TRANQUILLA</v>
          </cell>
          <cell r="H88">
            <v>0</v>
          </cell>
          <cell r="J88">
            <v>0</v>
          </cell>
          <cell r="K88">
            <v>2</v>
          </cell>
          <cell r="L88">
            <v>2</v>
          </cell>
          <cell r="M88">
            <v>1</v>
          </cell>
          <cell r="O88">
            <v>0</v>
          </cell>
          <cell r="P88">
            <v>1</v>
          </cell>
          <cell r="Q88">
            <v>1</v>
          </cell>
          <cell r="R88">
            <v>1</v>
          </cell>
          <cell r="S88">
            <v>8</v>
          </cell>
        </row>
        <row r="89">
          <cell r="G89" t="str">
            <v>105454-P.S.R. CUNLAGUA</v>
          </cell>
          <cell r="H89">
            <v>0</v>
          </cell>
          <cell r="I89">
            <v>0</v>
          </cell>
          <cell r="K89">
            <v>1</v>
          </cell>
          <cell r="L89">
            <v>0</v>
          </cell>
          <cell r="N89">
            <v>0</v>
          </cell>
          <cell r="O89">
            <v>0</v>
          </cell>
          <cell r="P89">
            <v>0</v>
          </cell>
          <cell r="Q89">
            <v>1</v>
          </cell>
          <cell r="R89">
            <v>1</v>
          </cell>
          <cell r="S89">
            <v>3</v>
          </cell>
        </row>
        <row r="90">
          <cell r="G90" t="str">
            <v>105455-P.S.R. CHILLEPIN</v>
          </cell>
          <cell r="H90">
            <v>5</v>
          </cell>
          <cell r="I90">
            <v>2</v>
          </cell>
          <cell r="J90">
            <v>2</v>
          </cell>
          <cell r="K90">
            <v>2</v>
          </cell>
          <cell r="L90">
            <v>3</v>
          </cell>
          <cell r="N90">
            <v>2</v>
          </cell>
          <cell r="O90">
            <v>1</v>
          </cell>
          <cell r="P90">
            <v>0</v>
          </cell>
          <cell r="Q90">
            <v>0</v>
          </cell>
          <cell r="R90">
            <v>1</v>
          </cell>
          <cell r="S90">
            <v>18</v>
          </cell>
        </row>
        <row r="91">
          <cell r="G91" t="str">
            <v>105456-P.S.R. LLIMPO</v>
          </cell>
          <cell r="H91">
            <v>0</v>
          </cell>
          <cell r="I91">
            <v>1</v>
          </cell>
          <cell r="K91">
            <v>0</v>
          </cell>
          <cell r="L91">
            <v>1</v>
          </cell>
          <cell r="M91">
            <v>0</v>
          </cell>
          <cell r="N91">
            <v>1</v>
          </cell>
          <cell r="O91">
            <v>1</v>
          </cell>
          <cell r="P91">
            <v>0</v>
          </cell>
          <cell r="Q91">
            <v>0</v>
          </cell>
          <cell r="R91">
            <v>4</v>
          </cell>
          <cell r="S91">
            <v>8</v>
          </cell>
        </row>
        <row r="92">
          <cell r="G92" t="str">
            <v>105457-P.S.R. SAN AGUSTIN</v>
          </cell>
          <cell r="H92">
            <v>0</v>
          </cell>
          <cell r="I92">
            <v>0</v>
          </cell>
          <cell r="J92">
            <v>2</v>
          </cell>
          <cell r="K92">
            <v>0</v>
          </cell>
          <cell r="L92">
            <v>0</v>
          </cell>
          <cell r="N92">
            <v>0</v>
          </cell>
          <cell r="O92">
            <v>0</v>
          </cell>
          <cell r="P92">
            <v>1</v>
          </cell>
          <cell r="R92">
            <v>1</v>
          </cell>
          <cell r="S92">
            <v>4</v>
          </cell>
        </row>
        <row r="93">
          <cell r="G93" t="str">
            <v>105458-P.S.R. TAHUINCO</v>
          </cell>
          <cell r="H93">
            <v>1</v>
          </cell>
          <cell r="I93">
            <v>1</v>
          </cell>
          <cell r="J93">
            <v>1</v>
          </cell>
          <cell r="K93">
            <v>2</v>
          </cell>
          <cell r="L93">
            <v>1</v>
          </cell>
          <cell r="M93">
            <v>1</v>
          </cell>
          <cell r="N93">
            <v>2</v>
          </cell>
          <cell r="O93">
            <v>0</v>
          </cell>
          <cell r="P93">
            <v>1</v>
          </cell>
          <cell r="R93">
            <v>2</v>
          </cell>
          <cell r="S93">
            <v>12</v>
          </cell>
        </row>
        <row r="94">
          <cell r="G94" t="str">
            <v>105491-P.S.R. QUELEN BAJO</v>
          </cell>
          <cell r="H94">
            <v>2</v>
          </cell>
          <cell r="K94">
            <v>0</v>
          </cell>
          <cell r="L94">
            <v>2</v>
          </cell>
          <cell r="M94">
            <v>0</v>
          </cell>
          <cell r="N94">
            <v>1</v>
          </cell>
          <cell r="O94">
            <v>1</v>
          </cell>
          <cell r="Q94">
            <v>0</v>
          </cell>
          <cell r="R94">
            <v>0</v>
          </cell>
          <cell r="S94">
            <v>6</v>
          </cell>
        </row>
        <row r="95">
          <cell r="G95" t="str">
            <v>105492-P.S.R. CAMISA</v>
          </cell>
          <cell r="H95">
            <v>1</v>
          </cell>
          <cell r="I95">
            <v>1</v>
          </cell>
          <cell r="J95">
            <v>1</v>
          </cell>
          <cell r="K95">
            <v>1</v>
          </cell>
          <cell r="L95">
            <v>0</v>
          </cell>
          <cell r="M95">
            <v>0</v>
          </cell>
          <cell r="O95">
            <v>0</v>
          </cell>
          <cell r="P95">
            <v>1</v>
          </cell>
          <cell r="Q95">
            <v>0</v>
          </cell>
          <cell r="R95">
            <v>0</v>
          </cell>
          <cell r="S95">
            <v>5</v>
          </cell>
        </row>
        <row r="96">
          <cell r="G96" t="str">
            <v>105501-P.S.R. ARBOLEDA GRANDE</v>
          </cell>
          <cell r="H96">
            <v>1</v>
          </cell>
          <cell r="I96">
            <v>2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O96">
            <v>0</v>
          </cell>
          <cell r="P96">
            <v>1</v>
          </cell>
          <cell r="R96">
            <v>0</v>
          </cell>
          <cell r="S96">
            <v>4</v>
          </cell>
        </row>
        <row r="97">
          <cell r="G97" t="str">
            <v>04301-OVALLE</v>
          </cell>
          <cell r="H97">
            <v>69</v>
          </cell>
          <cell r="I97">
            <v>108</v>
          </cell>
          <cell r="J97">
            <v>123</v>
          </cell>
          <cell r="K97">
            <v>107</v>
          </cell>
          <cell r="L97">
            <v>137</v>
          </cell>
          <cell r="M97">
            <v>131</v>
          </cell>
          <cell r="N97">
            <v>111</v>
          </cell>
          <cell r="O97">
            <v>130</v>
          </cell>
          <cell r="P97">
            <v>80</v>
          </cell>
          <cell r="Q97">
            <v>94</v>
          </cell>
          <cell r="R97">
            <v>79</v>
          </cell>
          <cell r="S97">
            <v>1169</v>
          </cell>
        </row>
        <row r="98">
          <cell r="G98" t="str">
            <v>105315-CES. RURAL C. DE TAMAYA</v>
          </cell>
          <cell r="H98">
            <v>7</v>
          </cell>
          <cell r="I98">
            <v>8</v>
          </cell>
          <cell r="J98">
            <v>4</v>
          </cell>
          <cell r="K98">
            <v>5</v>
          </cell>
          <cell r="L98">
            <v>3</v>
          </cell>
          <cell r="M98">
            <v>7</v>
          </cell>
          <cell r="N98">
            <v>8</v>
          </cell>
          <cell r="O98">
            <v>11</v>
          </cell>
          <cell r="P98">
            <v>0</v>
          </cell>
          <cell r="Q98">
            <v>3</v>
          </cell>
          <cell r="R98">
            <v>7</v>
          </cell>
          <cell r="S98">
            <v>63</v>
          </cell>
        </row>
        <row r="99">
          <cell r="G99" t="str">
            <v>105317-CES. JORGE JORDAN D.</v>
          </cell>
          <cell r="H99">
            <v>16</v>
          </cell>
          <cell r="I99">
            <v>31</v>
          </cell>
          <cell r="J99">
            <v>40</v>
          </cell>
          <cell r="K99">
            <v>33</v>
          </cell>
          <cell r="L99">
            <v>52</v>
          </cell>
          <cell r="M99">
            <v>28</v>
          </cell>
          <cell r="N99">
            <v>35</v>
          </cell>
          <cell r="O99">
            <v>35</v>
          </cell>
          <cell r="P99">
            <v>31</v>
          </cell>
          <cell r="Q99">
            <v>22</v>
          </cell>
          <cell r="R99">
            <v>24</v>
          </cell>
          <cell r="S99">
            <v>347</v>
          </cell>
        </row>
        <row r="100">
          <cell r="G100" t="str">
            <v>105322-CES. MARCOS MACUADA</v>
          </cell>
          <cell r="H100">
            <v>30</v>
          </cell>
          <cell r="I100">
            <v>45</v>
          </cell>
          <cell r="J100">
            <v>43</v>
          </cell>
          <cell r="K100">
            <v>51</v>
          </cell>
          <cell r="L100">
            <v>52</v>
          </cell>
          <cell r="M100">
            <v>65</v>
          </cell>
          <cell r="N100">
            <v>44</v>
          </cell>
          <cell r="O100">
            <v>56</v>
          </cell>
          <cell r="P100">
            <v>32</v>
          </cell>
          <cell r="Q100">
            <v>47</v>
          </cell>
          <cell r="R100">
            <v>19</v>
          </cell>
          <cell r="S100">
            <v>484</v>
          </cell>
        </row>
        <row r="101">
          <cell r="G101" t="str">
            <v>105324-CES. SOTAQUI</v>
          </cell>
          <cell r="H101">
            <v>5</v>
          </cell>
          <cell r="I101">
            <v>2</v>
          </cell>
          <cell r="J101">
            <v>9</v>
          </cell>
          <cell r="K101">
            <v>6</v>
          </cell>
          <cell r="L101">
            <v>4</v>
          </cell>
          <cell r="M101">
            <v>8</v>
          </cell>
          <cell r="N101">
            <v>2</v>
          </cell>
          <cell r="O101">
            <v>8</v>
          </cell>
          <cell r="P101">
            <v>9</v>
          </cell>
          <cell r="Q101">
            <v>9</v>
          </cell>
          <cell r="R101">
            <v>10</v>
          </cell>
          <cell r="S101">
            <v>72</v>
          </cell>
        </row>
        <row r="102">
          <cell r="G102" t="str">
            <v>105415-P.S.R. BARRAZA</v>
          </cell>
          <cell r="H102">
            <v>0</v>
          </cell>
          <cell r="I102">
            <v>2</v>
          </cell>
          <cell r="K102">
            <v>0</v>
          </cell>
          <cell r="L102">
            <v>4</v>
          </cell>
          <cell r="O102">
            <v>1</v>
          </cell>
          <cell r="P102">
            <v>1</v>
          </cell>
          <cell r="Q102">
            <v>0</v>
          </cell>
          <cell r="R102">
            <v>0</v>
          </cell>
          <cell r="S102">
            <v>8</v>
          </cell>
        </row>
        <row r="103">
          <cell r="G103" t="str">
            <v>105416-P.S.R. CAMARICO                  </v>
          </cell>
          <cell r="H103">
            <v>0</v>
          </cell>
          <cell r="I103">
            <v>2</v>
          </cell>
          <cell r="J103">
            <v>4</v>
          </cell>
          <cell r="K103">
            <v>0</v>
          </cell>
          <cell r="M103">
            <v>2</v>
          </cell>
          <cell r="N103">
            <v>1</v>
          </cell>
          <cell r="O103">
            <v>2</v>
          </cell>
          <cell r="P103">
            <v>0</v>
          </cell>
          <cell r="S103">
            <v>11</v>
          </cell>
        </row>
        <row r="104">
          <cell r="G104" t="str">
            <v>105417-P.S.R. ALCONES BAJOS</v>
          </cell>
          <cell r="I104">
            <v>1</v>
          </cell>
          <cell r="K104">
            <v>0</v>
          </cell>
          <cell r="L104">
            <v>2</v>
          </cell>
          <cell r="M104">
            <v>1</v>
          </cell>
          <cell r="N104">
            <v>0</v>
          </cell>
          <cell r="O104">
            <v>1</v>
          </cell>
          <cell r="P104">
            <v>0</v>
          </cell>
          <cell r="S104">
            <v>5</v>
          </cell>
        </row>
        <row r="105">
          <cell r="G105" t="str">
            <v>105419-P.S.R. LAS SOSSAS</v>
          </cell>
          <cell r="H105">
            <v>0</v>
          </cell>
          <cell r="I105">
            <v>2</v>
          </cell>
          <cell r="K105">
            <v>0</v>
          </cell>
          <cell r="L105">
            <v>1</v>
          </cell>
          <cell r="N105">
            <v>2</v>
          </cell>
          <cell r="O105">
            <v>1</v>
          </cell>
          <cell r="S105">
            <v>6</v>
          </cell>
        </row>
        <row r="106">
          <cell r="G106" t="str">
            <v>105420-P.S.R. LIMARI</v>
          </cell>
          <cell r="H106">
            <v>1</v>
          </cell>
          <cell r="I106">
            <v>2</v>
          </cell>
          <cell r="J106">
            <v>2</v>
          </cell>
          <cell r="K106">
            <v>3</v>
          </cell>
          <cell r="L106">
            <v>3</v>
          </cell>
          <cell r="M106">
            <v>2</v>
          </cell>
          <cell r="N106">
            <v>2</v>
          </cell>
          <cell r="O106">
            <v>1</v>
          </cell>
          <cell r="P106">
            <v>1</v>
          </cell>
          <cell r="Q106">
            <v>0</v>
          </cell>
          <cell r="R106">
            <v>1</v>
          </cell>
          <cell r="S106">
            <v>18</v>
          </cell>
        </row>
        <row r="107">
          <cell r="G107" t="str">
            <v>105422-P.S.R. HORNILLOS</v>
          </cell>
          <cell r="I107">
            <v>1</v>
          </cell>
          <cell r="K107">
            <v>0</v>
          </cell>
          <cell r="L107">
            <v>0</v>
          </cell>
          <cell r="P107">
            <v>0</v>
          </cell>
          <cell r="S107">
            <v>1</v>
          </cell>
        </row>
        <row r="108">
          <cell r="G108" t="str">
            <v>105437-P.S.R. CHALINGA</v>
          </cell>
          <cell r="I108">
            <v>1</v>
          </cell>
          <cell r="J108">
            <v>1</v>
          </cell>
          <cell r="L108">
            <v>1</v>
          </cell>
          <cell r="N108">
            <v>0</v>
          </cell>
          <cell r="P108">
            <v>1</v>
          </cell>
          <cell r="S108">
            <v>4</v>
          </cell>
        </row>
        <row r="109">
          <cell r="G109" t="str">
            <v>105439-P.S.R. CERRO BLANCO</v>
          </cell>
          <cell r="K109">
            <v>1</v>
          </cell>
          <cell r="L109">
            <v>1</v>
          </cell>
          <cell r="M109">
            <v>1</v>
          </cell>
          <cell r="N109">
            <v>0</v>
          </cell>
          <cell r="S109">
            <v>3</v>
          </cell>
        </row>
        <row r="110">
          <cell r="G110" t="str">
            <v>105507-P.S.R. HUAMALATA</v>
          </cell>
          <cell r="H110">
            <v>3</v>
          </cell>
          <cell r="I110">
            <v>2</v>
          </cell>
          <cell r="J110">
            <v>2</v>
          </cell>
          <cell r="K110">
            <v>0</v>
          </cell>
          <cell r="L110">
            <v>2</v>
          </cell>
          <cell r="M110">
            <v>2</v>
          </cell>
          <cell r="N110">
            <v>3</v>
          </cell>
          <cell r="O110">
            <v>0</v>
          </cell>
          <cell r="Q110">
            <v>1</v>
          </cell>
          <cell r="R110">
            <v>1</v>
          </cell>
          <cell r="S110">
            <v>16</v>
          </cell>
        </row>
        <row r="111">
          <cell r="G111" t="str">
            <v>105510-P.S.R. RECOLETA</v>
          </cell>
          <cell r="I111">
            <v>1</v>
          </cell>
          <cell r="J111">
            <v>1</v>
          </cell>
          <cell r="K111">
            <v>2</v>
          </cell>
          <cell r="N111">
            <v>1</v>
          </cell>
          <cell r="O111">
            <v>1</v>
          </cell>
          <cell r="R111">
            <v>5</v>
          </cell>
          <cell r="S111">
            <v>11</v>
          </cell>
        </row>
        <row r="112">
          <cell r="G112" t="str">
            <v>105722-CECOF SAN JOSE DE LA DEHESA</v>
          </cell>
          <cell r="H112">
            <v>5</v>
          </cell>
          <cell r="I112">
            <v>4</v>
          </cell>
          <cell r="J112">
            <v>12</v>
          </cell>
          <cell r="K112">
            <v>5</v>
          </cell>
          <cell r="L112">
            <v>7</v>
          </cell>
          <cell r="M112">
            <v>6</v>
          </cell>
          <cell r="N112">
            <v>8</v>
          </cell>
          <cell r="O112">
            <v>7</v>
          </cell>
          <cell r="P112">
            <v>4</v>
          </cell>
          <cell r="Q112">
            <v>9</v>
          </cell>
          <cell r="R112">
            <v>4</v>
          </cell>
          <cell r="S112">
            <v>71</v>
          </cell>
        </row>
        <row r="113">
          <cell r="G113" t="str">
            <v>105723-CECOF LIMARI</v>
          </cell>
          <cell r="H113">
            <v>2</v>
          </cell>
          <cell r="I113">
            <v>4</v>
          </cell>
          <cell r="J113">
            <v>5</v>
          </cell>
          <cell r="K113">
            <v>1</v>
          </cell>
          <cell r="L113">
            <v>5</v>
          </cell>
          <cell r="M113">
            <v>9</v>
          </cell>
          <cell r="N113">
            <v>5</v>
          </cell>
          <cell r="O113">
            <v>6</v>
          </cell>
          <cell r="P113">
            <v>1</v>
          </cell>
          <cell r="Q113">
            <v>3</v>
          </cell>
          <cell r="R113">
            <v>8</v>
          </cell>
          <cell r="S113">
            <v>49</v>
          </cell>
        </row>
        <row r="114">
          <cell r="G114" t="str">
            <v>200258-CECOF LOS COPIHUES</v>
          </cell>
          <cell r="Q114">
            <v>0</v>
          </cell>
          <cell r="R114">
            <v>0</v>
          </cell>
          <cell r="S114">
            <v>0</v>
          </cell>
        </row>
        <row r="115">
          <cell r="G115" t="str">
            <v>04302-COMBARBALÁ</v>
          </cell>
          <cell r="H115">
            <v>11</v>
          </cell>
          <cell r="I115">
            <v>8</v>
          </cell>
          <cell r="J115">
            <v>14</v>
          </cell>
          <cell r="K115">
            <v>14</v>
          </cell>
          <cell r="L115">
            <v>9</v>
          </cell>
          <cell r="M115">
            <v>12</v>
          </cell>
          <cell r="N115">
            <v>13</v>
          </cell>
          <cell r="O115">
            <v>12</v>
          </cell>
          <cell r="P115">
            <v>12</v>
          </cell>
          <cell r="Q115">
            <v>13</v>
          </cell>
          <cell r="R115">
            <v>9</v>
          </cell>
          <cell r="S115">
            <v>127</v>
          </cell>
        </row>
        <row r="116">
          <cell r="G116" t="str">
            <v>105105-HOSPITAL COMBARBALA</v>
          </cell>
          <cell r="H116">
            <v>6</v>
          </cell>
          <cell r="I116">
            <v>5</v>
          </cell>
          <cell r="J116">
            <v>13</v>
          </cell>
          <cell r="K116">
            <v>10</v>
          </cell>
          <cell r="L116">
            <v>7</v>
          </cell>
          <cell r="M116">
            <v>8</v>
          </cell>
          <cell r="N116">
            <v>6</v>
          </cell>
          <cell r="O116">
            <v>6</v>
          </cell>
          <cell r="P116">
            <v>8</v>
          </cell>
          <cell r="Q116">
            <v>6</v>
          </cell>
          <cell r="R116">
            <v>8</v>
          </cell>
          <cell r="S116">
            <v>83</v>
          </cell>
        </row>
        <row r="117">
          <cell r="G117" t="str">
            <v>105433-P.S.R. SAN LORENZO</v>
          </cell>
          <cell r="L117">
            <v>0</v>
          </cell>
          <cell r="S117">
            <v>0</v>
          </cell>
        </row>
        <row r="118">
          <cell r="G118" t="str">
            <v>105434-P.S.R. SAN MARCOS</v>
          </cell>
          <cell r="H118">
            <v>0</v>
          </cell>
          <cell r="I118">
            <v>0</v>
          </cell>
          <cell r="J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S118">
            <v>0</v>
          </cell>
        </row>
        <row r="119">
          <cell r="G119" t="str">
            <v>105441-P.S.R. MANQUEHUA</v>
          </cell>
          <cell r="H119">
            <v>0</v>
          </cell>
          <cell r="I119">
            <v>0</v>
          </cell>
          <cell r="J119">
            <v>0</v>
          </cell>
          <cell r="L119">
            <v>0</v>
          </cell>
          <cell r="N119">
            <v>1</v>
          </cell>
          <cell r="O119">
            <v>2</v>
          </cell>
          <cell r="P119">
            <v>1</v>
          </cell>
          <cell r="Q119">
            <v>0</v>
          </cell>
          <cell r="S119">
            <v>4</v>
          </cell>
        </row>
        <row r="120">
          <cell r="G120" t="str">
            <v>105459-P.S.R. BARRANCAS                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1</v>
          </cell>
          <cell r="M120">
            <v>1</v>
          </cell>
          <cell r="N120">
            <v>1</v>
          </cell>
          <cell r="O120">
            <v>1</v>
          </cell>
          <cell r="P120">
            <v>1</v>
          </cell>
          <cell r="S120">
            <v>5</v>
          </cell>
        </row>
        <row r="121">
          <cell r="G121" t="str">
            <v>105460-P.S.R. COGOTI 18</v>
          </cell>
          <cell r="H121">
            <v>2</v>
          </cell>
          <cell r="I121">
            <v>1</v>
          </cell>
          <cell r="K121">
            <v>1</v>
          </cell>
          <cell r="L121">
            <v>0</v>
          </cell>
          <cell r="M121">
            <v>2</v>
          </cell>
          <cell r="N121">
            <v>2</v>
          </cell>
          <cell r="O121">
            <v>2</v>
          </cell>
          <cell r="P121">
            <v>0</v>
          </cell>
          <cell r="Q121">
            <v>4</v>
          </cell>
          <cell r="R121">
            <v>0</v>
          </cell>
          <cell r="S121">
            <v>14</v>
          </cell>
        </row>
        <row r="122">
          <cell r="G122" t="str">
            <v>105461-P.S.R. EL HUACHO</v>
          </cell>
          <cell r="J122">
            <v>0</v>
          </cell>
          <cell r="K122">
            <v>1</v>
          </cell>
          <cell r="M122">
            <v>0</v>
          </cell>
          <cell r="N122">
            <v>0</v>
          </cell>
          <cell r="O122">
            <v>0</v>
          </cell>
          <cell r="S122">
            <v>1</v>
          </cell>
        </row>
        <row r="123">
          <cell r="G123" t="str">
            <v>105462-P.S.R. EL SAUCE</v>
          </cell>
          <cell r="I123">
            <v>0</v>
          </cell>
          <cell r="J123">
            <v>0</v>
          </cell>
          <cell r="K123">
            <v>1</v>
          </cell>
          <cell r="L123">
            <v>1</v>
          </cell>
          <cell r="N123">
            <v>0</v>
          </cell>
          <cell r="O123">
            <v>0</v>
          </cell>
          <cell r="R123">
            <v>1</v>
          </cell>
          <cell r="S123">
            <v>3</v>
          </cell>
        </row>
        <row r="124">
          <cell r="G124" t="str">
            <v>105463-P.S.R. QUILITAPIA</v>
          </cell>
          <cell r="H124">
            <v>0</v>
          </cell>
          <cell r="I124">
            <v>0</v>
          </cell>
          <cell r="L124">
            <v>0</v>
          </cell>
          <cell r="M124">
            <v>0</v>
          </cell>
          <cell r="N124">
            <v>1</v>
          </cell>
          <cell r="O124">
            <v>1</v>
          </cell>
          <cell r="Q124">
            <v>3</v>
          </cell>
          <cell r="R124">
            <v>0</v>
          </cell>
          <cell r="S124">
            <v>5</v>
          </cell>
        </row>
        <row r="125">
          <cell r="G125" t="str">
            <v>105464-P.S.R. LA LIGUA</v>
          </cell>
          <cell r="H125">
            <v>3</v>
          </cell>
          <cell r="I125">
            <v>0</v>
          </cell>
          <cell r="J125">
            <v>1</v>
          </cell>
          <cell r="K125">
            <v>1</v>
          </cell>
          <cell r="M125">
            <v>1</v>
          </cell>
          <cell r="N125">
            <v>2</v>
          </cell>
          <cell r="O125">
            <v>0</v>
          </cell>
          <cell r="Q125">
            <v>0</v>
          </cell>
          <cell r="S125">
            <v>8</v>
          </cell>
        </row>
        <row r="126">
          <cell r="G126" t="str">
            <v>105465-P.S.R. RAMADILLA</v>
          </cell>
          <cell r="H126">
            <v>0</v>
          </cell>
          <cell r="J126">
            <v>0</v>
          </cell>
          <cell r="L126">
            <v>0</v>
          </cell>
          <cell r="P126">
            <v>2</v>
          </cell>
          <cell r="S126">
            <v>2</v>
          </cell>
        </row>
        <row r="127">
          <cell r="G127" t="str">
            <v>105466-P.S.R. VALLE HERMOSO</v>
          </cell>
          <cell r="H127">
            <v>0</v>
          </cell>
          <cell r="I127">
            <v>1</v>
          </cell>
          <cell r="J127">
            <v>0</v>
          </cell>
          <cell r="K127">
            <v>0</v>
          </cell>
          <cell r="L127">
            <v>0</v>
          </cell>
          <cell r="N127">
            <v>0</v>
          </cell>
          <cell r="P127">
            <v>0</v>
          </cell>
          <cell r="Q127">
            <v>0</v>
          </cell>
          <cell r="S127">
            <v>1</v>
          </cell>
        </row>
        <row r="128">
          <cell r="G128" t="str">
            <v>105490-P.S.R. EL DURAZNO</v>
          </cell>
          <cell r="H128">
            <v>0</v>
          </cell>
          <cell r="I128">
            <v>1</v>
          </cell>
          <cell r="M128">
            <v>0</v>
          </cell>
          <cell r="S128">
            <v>1</v>
          </cell>
        </row>
        <row r="129">
          <cell r="G129" t="str">
            <v>04304-MONTE PATRIA</v>
          </cell>
          <cell r="H129">
            <v>43</v>
          </cell>
          <cell r="I129">
            <v>50</v>
          </cell>
          <cell r="J129">
            <v>34</v>
          </cell>
          <cell r="K129">
            <v>27</v>
          </cell>
          <cell r="L129">
            <v>47</v>
          </cell>
          <cell r="M129">
            <v>27</v>
          </cell>
          <cell r="N129">
            <v>43</v>
          </cell>
          <cell r="O129">
            <v>41</v>
          </cell>
          <cell r="P129">
            <v>36</v>
          </cell>
          <cell r="Q129">
            <v>24</v>
          </cell>
          <cell r="R129">
            <v>27</v>
          </cell>
          <cell r="S129">
            <v>399</v>
          </cell>
        </row>
        <row r="130">
          <cell r="G130" t="str">
            <v>105307-CES. RURAL MONTE PATRIA</v>
          </cell>
          <cell r="H130">
            <v>18</v>
          </cell>
          <cell r="I130">
            <v>25</v>
          </cell>
          <cell r="J130">
            <v>12</v>
          </cell>
          <cell r="K130">
            <v>9</v>
          </cell>
          <cell r="L130">
            <v>21</v>
          </cell>
          <cell r="M130">
            <v>14</v>
          </cell>
          <cell r="N130">
            <v>10</v>
          </cell>
          <cell r="O130">
            <v>9</v>
          </cell>
          <cell r="P130">
            <v>12</v>
          </cell>
          <cell r="Q130">
            <v>7</v>
          </cell>
          <cell r="R130">
            <v>9</v>
          </cell>
          <cell r="S130">
            <v>146</v>
          </cell>
        </row>
        <row r="131">
          <cell r="G131" t="str">
            <v>105311-CES. RURAL CHAÑARAL ALTO</v>
          </cell>
          <cell r="H131">
            <v>5</v>
          </cell>
          <cell r="I131">
            <v>2</v>
          </cell>
          <cell r="J131">
            <v>7</v>
          </cell>
          <cell r="K131">
            <v>5</v>
          </cell>
          <cell r="L131">
            <v>5</v>
          </cell>
          <cell r="M131">
            <v>2</v>
          </cell>
          <cell r="N131">
            <v>6</v>
          </cell>
          <cell r="O131">
            <v>3</v>
          </cell>
          <cell r="P131">
            <v>5</v>
          </cell>
          <cell r="Q131">
            <v>3</v>
          </cell>
          <cell r="R131">
            <v>2</v>
          </cell>
          <cell r="S131">
            <v>45</v>
          </cell>
        </row>
        <row r="132">
          <cell r="G132" t="str">
            <v>105312-CES. RURAL CAREN</v>
          </cell>
          <cell r="H132">
            <v>2</v>
          </cell>
          <cell r="I132">
            <v>5</v>
          </cell>
          <cell r="J132">
            <v>2</v>
          </cell>
          <cell r="K132">
            <v>0</v>
          </cell>
          <cell r="L132">
            <v>4</v>
          </cell>
          <cell r="M132">
            <v>2</v>
          </cell>
          <cell r="N132">
            <v>2</v>
          </cell>
          <cell r="O132">
            <v>4</v>
          </cell>
          <cell r="P132">
            <v>3</v>
          </cell>
          <cell r="Q132">
            <v>3</v>
          </cell>
          <cell r="R132">
            <v>0</v>
          </cell>
          <cell r="S132">
            <v>27</v>
          </cell>
        </row>
        <row r="133">
          <cell r="G133" t="str">
            <v>105318-CES. RURAL EL PALQUI</v>
          </cell>
          <cell r="H133">
            <v>9</v>
          </cell>
          <cell r="I133">
            <v>13</v>
          </cell>
          <cell r="J133">
            <v>10</v>
          </cell>
          <cell r="K133">
            <v>9</v>
          </cell>
          <cell r="L133">
            <v>13</v>
          </cell>
          <cell r="M133">
            <v>3</v>
          </cell>
          <cell r="N133">
            <v>20</v>
          </cell>
          <cell r="O133">
            <v>18</v>
          </cell>
          <cell r="P133">
            <v>10</v>
          </cell>
          <cell r="Q133">
            <v>9</v>
          </cell>
          <cell r="R133">
            <v>11</v>
          </cell>
          <cell r="S133">
            <v>125</v>
          </cell>
        </row>
        <row r="134">
          <cell r="G134" t="str">
            <v>105425-P.S.R. CHILECITO</v>
          </cell>
          <cell r="J134">
            <v>2</v>
          </cell>
          <cell r="M134">
            <v>1</v>
          </cell>
          <cell r="N134">
            <v>0</v>
          </cell>
          <cell r="P134">
            <v>0</v>
          </cell>
          <cell r="R134">
            <v>0</v>
          </cell>
          <cell r="S134">
            <v>3</v>
          </cell>
        </row>
        <row r="135">
          <cell r="G135" t="str">
            <v>105427-P.S.R. HACIENDA VALDIVIA</v>
          </cell>
          <cell r="H135">
            <v>0</v>
          </cell>
          <cell r="I135">
            <v>0</v>
          </cell>
          <cell r="J135">
            <v>0</v>
          </cell>
          <cell r="K135">
            <v>1</v>
          </cell>
          <cell r="L135">
            <v>1</v>
          </cell>
          <cell r="M135">
            <v>1</v>
          </cell>
          <cell r="N135">
            <v>4</v>
          </cell>
          <cell r="O135">
            <v>1</v>
          </cell>
          <cell r="Q135">
            <v>1</v>
          </cell>
          <cell r="R135">
            <v>1</v>
          </cell>
          <cell r="S135">
            <v>10</v>
          </cell>
        </row>
        <row r="136">
          <cell r="G136" t="str">
            <v>105428-P.S.R. HUATULAME</v>
          </cell>
          <cell r="H136">
            <v>2</v>
          </cell>
          <cell r="J136">
            <v>0</v>
          </cell>
          <cell r="K136">
            <v>1</v>
          </cell>
          <cell r="M136">
            <v>1</v>
          </cell>
          <cell r="N136">
            <v>0</v>
          </cell>
          <cell r="O136">
            <v>0</v>
          </cell>
          <cell r="Q136">
            <v>0</v>
          </cell>
          <cell r="S136">
            <v>4</v>
          </cell>
        </row>
        <row r="137">
          <cell r="G137" t="str">
            <v>105430-P.S.R. MIALQUI</v>
          </cell>
          <cell r="H137">
            <v>2</v>
          </cell>
          <cell r="J137">
            <v>0</v>
          </cell>
          <cell r="M137">
            <v>0</v>
          </cell>
          <cell r="S137">
            <v>2</v>
          </cell>
        </row>
        <row r="138">
          <cell r="G138" t="str">
            <v>105431-P.S.R. PEDREGAL</v>
          </cell>
          <cell r="H138">
            <v>1</v>
          </cell>
          <cell r="I138">
            <v>0</v>
          </cell>
          <cell r="K138">
            <v>0</v>
          </cell>
          <cell r="M138">
            <v>1</v>
          </cell>
          <cell r="O138">
            <v>1</v>
          </cell>
          <cell r="P138">
            <v>0</v>
          </cell>
          <cell r="S138">
            <v>3</v>
          </cell>
        </row>
        <row r="139">
          <cell r="G139" t="str">
            <v>105432-P.S.R. RAPEL</v>
          </cell>
          <cell r="H139">
            <v>2</v>
          </cell>
          <cell r="I139">
            <v>3</v>
          </cell>
          <cell r="L139">
            <v>1</v>
          </cell>
          <cell r="M139">
            <v>0</v>
          </cell>
          <cell r="O139">
            <v>2</v>
          </cell>
          <cell r="P139">
            <v>2</v>
          </cell>
          <cell r="Q139">
            <v>0</v>
          </cell>
          <cell r="R139">
            <v>2</v>
          </cell>
          <cell r="S139">
            <v>12</v>
          </cell>
        </row>
        <row r="140">
          <cell r="G140" t="str">
            <v>105435-P.S.R. TULAHUEN</v>
          </cell>
          <cell r="H140">
            <v>2</v>
          </cell>
          <cell r="I140">
            <v>2</v>
          </cell>
          <cell r="J140">
            <v>0</v>
          </cell>
          <cell r="K140">
            <v>2</v>
          </cell>
          <cell r="L140">
            <v>2</v>
          </cell>
          <cell r="M140">
            <v>1</v>
          </cell>
          <cell r="N140">
            <v>0</v>
          </cell>
          <cell r="O140">
            <v>2</v>
          </cell>
          <cell r="P140">
            <v>3</v>
          </cell>
          <cell r="Q140">
            <v>1</v>
          </cell>
          <cell r="R140">
            <v>2</v>
          </cell>
          <cell r="S140">
            <v>17</v>
          </cell>
        </row>
        <row r="141">
          <cell r="G141" t="str">
            <v>105436-P.S.R. EL MAITEN</v>
          </cell>
          <cell r="I141">
            <v>0</v>
          </cell>
          <cell r="J141">
            <v>1</v>
          </cell>
          <cell r="M141">
            <v>1</v>
          </cell>
          <cell r="O141">
            <v>1</v>
          </cell>
          <cell r="S141">
            <v>3</v>
          </cell>
        </row>
        <row r="142">
          <cell r="G142" t="str">
            <v>105489-P.S.R. RAMADAS DE TULAHUEN</v>
          </cell>
          <cell r="K142">
            <v>0</v>
          </cell>
          <cell r="N142">
            <v>1</v>
          </cell>
          <cell r="P142">
            <v>1</v>
          </cell>
          <cell r="Q142">
            <v>0</v>
          </cell>
          <cell r="S142">
            <v>2</v>
          </cell>
        </row>
        <row r="143">
          <cell r="G143" t="str">
            <v>04304-PUNITAQUI</v>
          </cell>
          <cell r="H143">
            <v>13</v>
          </cell>
          <cell r="I143">
            <v>19</v>
          </cell>
          <cell r="J143">
            <v>20</v>
          </cell>
          <cell r="K143">
            <v>10</v>
          </cell>
          <cell r="L143">
            <v>18</v>
          </cell>
          <cell r="M143">
            <v>14</v>
          </cell>
          <cell r="N143">
            <v>15</v>
          </cell>
          <cell r="O143">
            <v>18</v>
          </cell>
          <cell r="P143">
            <v>16</v>
          </cell>
          <cell r="Q143">
            <v>5</v>
          </cell>
          <cell r="R143">
            <v>11</v>
          </cell>
          <cell r="S143">
            <v>159</v>
          </cell>
        </row>
        <row r="144">
          <cell r="G144" t="str">
            <v>105308-CES. RURAL PUNITAQUI</v>
          </cell>
          <cell r="H144">
            <v>12</v>
          </cell>
          <cell r="I144">
            <v>19</v>
          </cell>
          <cell r="J144">
            <v>20</v>
          </cell>
          <cell r="K144">
            <v>10</v>
          </cell>
          <cell r="L144">
            <v>18</v>
          </cell>
          <cell r="M144">
            <v>14</v>
          </cell>
          <cell r="N144">
            <v>15</v>
          </cell>
          <cell r="O144">
            <v>18</v>
          </cell>
          <cell r="P144">
            <v>14</v>
          </cell>
          <cell r="Q144">
            <v>5</v>
          </cell>
          <cell r="R144">
            <v>11</v>
          </cell>
          <cell r="S144">
            <v>156</v>
          </cell>
        </row>
        <row r="145">
          <cell r="G145" t="str">
            <v>105440-P.S.R. DIVISADERO</v>
          </cell>
          <cell r="K145">
            <v>0</v>
          </cell>
          <cell r="P145">
            <v>2</v>
          </cell>
          <cell r="S145">
            <v>2</v>
          </cell>
        </row>
        <row r="146">
          <cell r="G146" t="str">
            <v>105442-P.S.R. SAN PEDRO DE QUILES</v>
          </cell>
          <cell r="H146">
            <v>1</v>
          </cell>
          <cell r="S146">
            <v>1</v>
          </cell>
        </row>
        <row r="147">
          <cell r="G147" t="str">
            <v>04305-RIO HURTADO</v>
          </cell>
          <cell r="H147">
            <v>3</v>
          </cell>
          <cell r="I147">
            <v>5</v>
          </cell>
          <cell r="J147">
            <v>3</v>
          </cell>
          <cell r="K147">
            <v>3</v>
          </cell>
          <cell r="L147">
            <v>4</v>
          </cell>
          <cell r="M147">
            <v>3</v>
          </cell>
          <cell r="N147">
            <v>0</v>
          </cell>
          <cell r="O147">
            <v>2</v>
          </cell>
          <cell r="P147">
            <v>4</v>
          </cell>
          <cell r="Q147">
            <v>0</v>
          </cell>
          <cell r="R147">
            <v>1</v>
          </cell>
          <cell r="S147">
            <v>28</v>
          </cell>
        </row>
        <row r="148">
          <cell r="G148" t="str">
            <v>105310-CES. RURAL PICHASCA</v>
          </cell>
          <cell r="H148">
            <v>1</v>
          </cell>
          <cell r="I148">
            <v>4</v>
          </cell>
          <cell r="J148">
            <v>0</v>
          </cell>
          <cell r="K148">
            <v>1</v>
          </cell>
          <cell r="L148">
            <v>1</v>
          </cell>
          <cell r="M148">
            <v>0</v>
          </cell>
          <cell r="N148">
            <v>0</v>
          </cell>
          <cell r="P148">
            <v>3</v>
          </cell>
          <cell r="Q148">
            <v>0</v>
          </cell>
          <cell r="R148">
            <v>0</v>
          </cell>
          <cell r="S148">
            <v>10</v>
          </cell>
        </row>
        <row r="149">
          <cell r="G149" t="str">
            <v>105409-P.S.R. EL CHAÑAR</v>
          </cell>
          <cell r="J149">
            <v>1</v>
          </cell>
          <cell r="L149">
            <v>1</v>
          </cell>
          <cell r="O149">
            <v>1</v>
          </cell>
          <cell r="P149">
            <v>1</v>
          </cell>
          <cell r="S149">
            <v>4</v>
          </cell>
        </row>
        <row r="150">
          <cell r="G150" t="str">
            <v>105410-P.S.R. HURTADO</v>
          </cell>
          <cell r="H150">
            <v>1</v>
          </cell>
          <cell r="J150">
            <v>0</v>
          </cell>
          <cell r="L150">
            <v>1</v>
          </cell>
          <cell r="M150">
            <v>1</v>
          </cell>
          <cell r="Q150">
            <v>0</v>
          </cell>
          <cell r="R150">
            <v>0</v>
          </cell>
          <cell r="S150">
            <v>3</v>
          </cell>
        </row>
        <row r="151">
          <cell r="G151" t="str">
            <v>105411-P.S.R. LAS BREAS</v>
          </cell>
          <cell r="J151">
            <v>1</v>
          </cell>
          <cell r="L151">
            <v>0</v>
          </cell>
          <cell r="M151">
            <v>0</v>
          </cell>
          <cell r="O151">
            <v>1</v>
          </cell>
          <cell r="P151">
            <v>0</v>
          </cell>
          <cell r="R151">
            <v>0</v>
          </cell>
          <cell r="S151">
            <v>2</v>
          </cell>
        </row>
        <row r="152">
          <cell r="G152" t="str">
            <v>105413-P.S.R. SAMO ALTO</v>
          </cell>
          <cell r="J152">
            <v>0</v>
          </cell>
          <cell r="M152">
            <v>1</v>
          </cell>
          <cell r="R152">
            <v>1</v>
          </cell>
          <cell r="S152">
            <v>2</v>
          </cell>
        </row>
        <row r="153">
          <cell r="G153" t="str">
            <v>105414-P.S.R. SERON</v>
          </cell>
          <cell r="I153">
            <v>1</v>
          </cell>
          <cell r="J153">
            <v>0</v>
          </cell>
          <cell r="L153">
            <v>1</v>
          </cell>
          <cell r="M153">
            <v>1</v>
          </cell>
          <cell r="O153">
            <v>0</v>
          </cell>
          <cell r="S153">
            <v>3</v>
          </cell>
        </row>
        <row r="154">
          <cell r="G154" t="str">
            <v>105503-P.S.R. TABAQUEROS</v>
          </cell>
          <cell r="H154">
            <v>1</v>
          </cell>
          <cell r="J154">
            <v>1</v>
          </cell>
          <cell r="K154">
            <v>2</v>
          </cell>
          <cell r="L154">
            <v>0</v>
          </cell>
          <cell r="N154">
            <v>0</v>
          </cell>
          <cell r="S154">
            <v>4</v>
          </cell>
        </row>
        <row r="155">
          <cell r="G155" t="str">
            <v>Total general</v>
          </cell>
          <cell r="H155">
            <v>664</v>
          </cell>
          <cell r="I155">
            <v>645</v>
          </cell>
          <cell r="J155">
            <v>816</v>
          </cell>
          <cell r="K155">
            <v>573</v>
          </cell>
          <cell r="L155">
            <v>731</v>
          </cell>
          <cell r="M155">
            <v>573</v>
          </cell>
          <cell r="N155">
            <v>639</v>
          </cell>
          <cell r="O155">
            <v>701</v>
          </cell>
          <cell r="P155">
            <v>644</v>
          </cell>
          <cell r="Q155">
            <v>543</v>
          </cell>
          <cell r="R155">
            <v>537</v>
          </cell>
          <cell r="S155">
            <v>7066</v>
          </cell>
        </row>
      </sheetData>
      <sheetData sheetId="18">
        <row r="2">
          <cell r="G2" t="str">
            <v>Suma de Total</v>
          </cell>
          <cell r="H2" t="str">
            <v>Etiquetas de columna</v>
          </cell>
        </row>
        <row r="3">
          <cell r="G3" t="str">
            <v>Etiquetas de fila</v>
          </cell>
          <cell r="H3">
            <v>1</v>
          </cell>
          <cell r="I3">
            <v>2</v>
          </cell>
          <cell r="J3">
            <v>3</v>
          </cell>
          <cell r="K3">
            <v>4</v>
          </cell>
          <cell r="L3">
            <v>5</v>
          </cell>
          <cell r="M3">
            <v>6</v>
          </cell>
          <cell r="N3">
            <v>7</v>
          </cell>
          <cell r="O3">
            <v>8</v>
          </cell>
          <cell r="P3">
            <v>9</v>
          </cell>
          <cell r="Q3">
            <v>10</v>
          </cell>
          <cell r="R3">
            <v>11</v>
          </cell>
          <cell r="S3" t="str">
            <v>Total general</v>
          </cell>
        </row>
        <row r="4">
          <cell r="G4" t="str">
            <v>04101-LA SERENA</v>
          </cell>
          <cell r="H4">
            <v>782</v>
          </cell>
          <cell r="I4">
            <v>1234</v>
          </cell>
          <cell r="J4">
            <v>1059</v>
          </cell>
          <cell r="K4">
            <v>689</v>
          </cell>
          <cell r="L4">
            <v>1069</v>
          </cell>
          <cell r="M4">
            <v>888</v>
          </cell>
          <cell r="N4">
            <v>1032</v>
          </cell>
          <cell r="O4">
            <v>1278</v>
          </cell>
          <cell r="P4">
            <v>1217</v>
          </cell>
          <cell r="Q4">
            <v>1416</v>
          </cell>
          <cell r="R4">
            <v>522</v>
          </cell>
          <cell r="S4">
            <v>11186</v>
          </cell>
        </row>
        <row r="5">
          <cell r="G5" t="str">
            <v>105300-CES. CARDENAL CARO</v>
          </cell>
          <cell r="I5">
            <v>328</v>
          </cell>
          <cell r="J5">
            <v>229</v>
          </cell>
          <cell r="K5">
            <v>123</v>
          </cell>
          <cell r="L5">
            <v>249</v>
          </cell>
          <cell r="M5">
            <v>132</v>
          </cell>
          <cell r="N5">
            <v>287</v>
          </cell>
          <cell r="O5">
            <v>350</v>
          </cell>
          <cell r="P5">
            <v>281</v>
          </cell>
          <cell r="Q5">
            <v>300</v>
          </cell>
          <cell r="R5">
            <v>94</v>
          </cell>
          <cell r="S5">
            <v>2373</v>
          </cell>
        </row>
        <row r="6">
          <cell r="G6" t="str">
            <v>105301-CES. LAS COMPAÑIAS</v>
          </cell>
          <cell r="H6">
            <v>215</v>
          </cell>
          <cell r="I6">
            <v>181</v>
          </cell>
          <cell r="J6">
            <v>146</v>
          </cell>
          <cell r="K6">
            <v>125</v>
          </cell>
          <cell r="L6">
            <v>168</v>
          </cell>
          <cell r="M6">
            <v>129</v>
          </cell>
          <cell r="N6">
            <v>145</v>
          </cell>
          <cell r="O6">
            <v>222</v>
          </cell>
          <cell r="P6">
            <v>180</v>
          </cell>
          <cell r="Q6">
            <v>167</v>
          </cell>
          <cell r="R6">
            <v>93</v>
          </cell>
          <cell r="S6">
            <v>1771</v>
          </cell>
        </row>
        <row r="7">
          <cell r="G7" t="str">
            <v>105302-CES. PEDRO AGUIRRE C.</v>
          </cell>
          <cell r="H7">
            <v>48</v>
          </cell>
          <cell r="I7">
            <v>120</v>
          </cell>
          <cell r="J7">
            <v>46</v>
          </cell>
          <cell r="K7">
            <v>63</v>
          </cell>
          <cell r="L7">
            <v>72</v>
          </cell>
          <cell r="M7">
            <v>99</v>
          </cell>
          <cell r="N7">
            <v>142</v>
          </cell>
          <cell r="O7">
            <v>232</v>
          </cell>
          <cell r="P7">
            <v>196</v>
          </cell>
          <cell r="Q7">
            <v>214</v>
          </cell>
          <cell r="R7">
            <v>29</v>
          </cell>
          <cell r="S7">
            <v>1261</v>
          </cell>
        </row>
        <row r="8">
          <cell r="G8" t="str">
            <v>105313-CES. SCHAFFHAUSER</v>
          </cell>
          <cell r="H8">
            <v>177</v>
          </cell>
          <cell r="I8">
            <v>314</v>
          </cell>
          <cell r="J8">
            <v>362</v>
          </cell>
          <cell r="K8">
            <v>128</v>
          </cell>
          <cell r="L8">
            <v>248</v>
          </cell>
          <cell r="M8">
            <v>253</v>
          </cell>
          <cell r="N8">
            <v>118</v>
          </cell>
          <cell r="O8">
            <v>113</v>
          </cell>
          <cell r="P8">
            <v>253</v>
          </cell>
          <cell r="Q8">
            <v>314</v>
          </cell>
          <cell r="R8">
            <v>75</v>
          </cell>
          <cell r="S8">
            <v>2355</v>
          </cell>
        </row>
        <row r="9">
          <cell r="G9" t="str">
            <v>105319-CES. CARDENAL R.S.H.</v>
          </cell>
          <cell r="H9">
            <v>93</v>
          </cell>
          <cell r="I9">
            <v>78</v>
          </cell>
          <cell r="J9">
            <v>41</v>
          </cell>
          <cell r="K9">
            <v>83</v>
          </cell>
          <cell r="L9">
            <v>85</v>
          </cell>
          <cell r="M9">
            <v>55</v>
          </cell>
          <cell r="N9">
            <v>69</v>
          </cell>
          <cell r="O9">
            <v>137</v>
          </cell>
          <cell r="P9">
            <v>54</v>
          </cell>
          <cell r="Q9">
            <v>177</v>
          </cell>
          <cell r="R9">
            <v>99</v>
          </cell>
          <cell r="S9">
            <v>971</v>
          </cell>
        </row>
        <row r="10">
          <cell r="G10" t="str">
            <v>105325-CESFAM JUAN PABLO II</v>
          </cell>
          <cell r="H10">
            <v>141</v>
          </cell>
          <cell r="I10">
            <v>101</v>
          </cell>
          <cell r="J10">
            <v>121</v>
          </cell>
          <cell r="K10">
            <v>67</v>
          </cell>
          <cell r="L10">
            <v>119</v>
          </cell>
          <cell r="M10">
            <v>62</v>
          </cell>
          <cell r="N10">
            <v>124</v>
          </cell>
          <cell r="O10">
            <v>118</v>
          </cell>
          <cell r="P10">
            <v>134</v>
          </cell>
          <cell r="Q10">
            <v>135</v>
          </cell>
          <cell r="R10">
            <v>80</v>
          </cell>
          <cell r="S10">
            <v>1202</v>
          </cell>
        </row>
        <row r="11">
          <cell r="G11" t="str">
            <v>105400-P.S.R. ALGARROBITO            </v>
          </cell>
          <cell r="H11">
            <v>30</v>
          </cell>
          <cell r="I11">
            <v>53</v>
          </cell>
          <cell r="J11">
            <v>27</v>
          </cell>
          <cell r="K11">
            <v>18</v>
          </cell>
          <cell r="L11">
            <v>22</v>
          </cell>
          <cell r="M11">
            <v>21</v>
          </cell>
          <cell r="N11">
            <v>12</v>
          </cell>
          <cell r="O11">
            <v>27</v>
          </cell>
          <cell r="P11">
            <v>17</v>
          </cell>
          <cell r="Q11">
            <v>34</v>
          </cell>
          <cell r="R11">
            <v>12</v>
          </cell>
          <cell r="S11">
            <v>273</v>
          </cell>
        </row>
        <row r="12">
          <cell r="G12" t="str">
            <v>105401-P.S.R. LAS ROJAS</v>
          </cell>
          <cell r="H12">
            <v>2</v>
          </cell>
          <cell r="I12">
            <v>9</v>
          </cell>
          <cell r="J12">
            <v>16</v>
          </cell>
          <cell r="K12">
            <v>5</v>
          </cell>
          <cell r="L12">
            <v>12</v>
          </cell>
          <cell r="M12">
            <v>28</v>
          </cell>
          <cell r="N12">
            <v>14</v>
          </cell>
          <cell r="O12">
            <v>5</v>
          </cell>
          <cell r="P12">
            <v>15</v>
          </cell>
          <cell r="Q12">
            <v>15</v>
          </cell>
          <cell r="S12">
            <v>121</v>
          </cell>
        </row>
        <row r="13">
          <cell r="G13" t="str">
            <v>105402-P.S.R. EL ROMERO</v>
          </cell>
          <cell r="H13">
            <v>13</v>
          </cell>
          <cell r="I13">
            <v>5</v>
          </cell>
          <cell r="J13">
            <v>7</v>
          </cell>
          <cell r="K13">
            <v>14</v>
          </cell>
          <cell r="L13">
            <v>17</v>
          </cell>
          <cell r="M13">
            <v>25</v>
          </cell>
          <cell r="N13">
            <v>18</v>
          </cell>
          <cell r="O13">
            <v>8</v>
          </cell>
          <cell r="P13">
            <v>17</v>
          </cell>
          <cell r="Q13">
            <v>9</v>
          </cell>
          <cell r="R13">
            <v>3</v>
          </cell>
          <cell r="S13">
            <v>136</v>
          </cell>
        </row>
        <row r="14">
          <cell r="G14" t="str">
            <v>105499-P.S.R. LAMBERT</v>
          </cell>
          <cell r="H14">
            <v>6</v>
          </cell>
          <cell r="I14">
            <v>2</v>
          </cell>
          <cell r="J14">
            <v>13</v>
          </cell>
          <cell r="K14">
            <v>4</v>
          </cell>
          <cell r="L14">
            <v>24</v>
          </cell>
          <cell r="M14">
            <v>36</v>
          </cell>
          <cell r="N14">
            <v>25</v>
          </cell>
          <cell r="O14">
            <v>2</v>
          </cell>
          <cell r="P14">
            <v>26</v>
          </cell>
          <cell r="Q14">
            <v>16</v>
          </cell>
          <cell r="R14">
            <v>13</v>
          </cell>
          <cell r="S14">
            <v>167</v>
          </cell>
        </row>
        <row r="15">
          <cell r="G15" t="str">
            <v>105700-CECOF VILLA EL INDIO</v>
          </cell>
          <cell r="H15">
            <v>27</v>
          </cell>
          <cell r="I15">
            <v>23</v>
          </cell>
          <cell r="J15">
            <v>35</v>
          </cell>
          <cell r="K15">
            <v>30</v>
          </cell>
          <cell r="L15">
            <v>26</v>
          </cell>
          <cell r="M15">
            <v>32</v>
          </cell>
          <cell r="N15">
            <v>50</v>
          </cell>
          <cell r="O15">
            <v>42</v>
          </cell>
          <cell r="P15">
            <v>17</v>
          </cell>
          <cell r="Q15">
            <v>10</v>
          </cell>
          <cell r="R15">
            <v>4</v>
          </cell>
          <cell r="S15">
            <v>296</v>
          </cell>
        </row>
        <row r="16">
          <cell r="G16" t="str">
            <v>105701-CECOF VILLA ALEMANIA</v>
          </cell>
          <cell r="H16">
            <v>11</v>
          </cell>
          <cell r="I16">
            <v>7</v>
          </cell>
          <cell r="J16">
            <v>6</v>
          </cell>
          <cell r="K16">
            <v>20</v>
          </cell>
          <cell r="L16">
            <v>14</v>
          </cell>
          <cell r="M16">
            <v>7</v>
          </cell>
          <cell r="N16">
            <v>12</v>
          </cell>
          <cell r="O16">
            <v>18</v>
          </cell>
          <cell r="P16">
            <v>19</v>
          </cell>
          <cell r="Q16">
            <v>8</v>
          </cell>
          <cell r="R16">
            <v>14</v>
          </cell>
          <cell r="S16">
            <v>136</v>
          </cell>
        </row>
        <row r="17">
          <cell r="G17" t="str">
            <v>105702-CECOF VILLA LAMBERT</v>
          </cell>
          <cell r="H17">
            <v>19</v>
          </cell>
          <cell r="I17">
            <v>13</v>
          </cell>
          <cell r="J17">
            <v>10</v>
          </cell>
          <cell r="K17">
            <v>9</v>
          </cell>
          <cell r="L17">
            <v>13</v>
          </cell>
          <cell r="M17">
            <v>9</v>
          </cell>
          <cell r="N17">
            <v>16</v>
          </cell>
          <cell r="O17">
            <v>4</v>
          </cell>
          <cell r="P17">
            <v>8</v>
          </cell>
          <cell r="Q17">
            <v>17</v>
          </cell>
          <cell r="R17">
            <v>6</v>
          </cell>
          <cell r="S17">
            <v>124</v>
          </cell>
        </row>
        <row r="18">
          <cell r="G18" t="str">
            <v>04102-COQUIMBO</v>
          </cell>
          <cell r="H18">
            <v>1439</v>
          </cell>
          <cell r="I18">
            <v>1331</v>
          </cell>
          <cell r="J18">
            <v>1257</v>
          </cell>
          <cell r="K18">
            <v>1420</v>
          </cell>
          <cell r="L18">
            <v>1609</v>
          </cell>
          <cell r="M18">
            <v>1143</v>
          </cell>
          <cell r="N18">
            <v>1058</v>
          </cell>
          <cell r="O18">
            <v>1044</v>
          </cell>
          <cell r="P18">
            <v>996</v>
          </cell>
          <cell r="Q18">
            <v>898</v>
          </cell>
          <cell r="R18">
            <v>630</v>
          </cell>
          <cell r="S18">
            <v>12825</v>
          </cell>
        </row>
        <row r="19">
          <cell r="G19" t="str">
            <v>105100-HOSPITAL COQUIMBO</v>
          </cell>
          <cell r="N19">
            <v>14</v>
          </cell>
          <cell r="S19">
            <v>14</v>
          </cell>
        </row>
        <row r="20">
          <cell r="G20" t="str">
            <v>105303-CES. SAN JUAN</v>
          </cell>
          <cell r="H20">
            <v>271</v>
          </cell>
          <cell r="I20">
            <v>237</v>
          </cell>
          <cell r="J20">
            <v>84</v>
          </cell>
          <cell r="K20">
            <v>551</v>
          </cell>
          <cell r="L20">
            <v>712</v>
          </cell>
          <cell r="M20">
            <v>403</v>
          </cell>
          <cell r="N20">
            <v>381</v>
          </cell>
          <cell r="O20">
            <v>368</v>
          </cell>
          <cell r="P20">
            <v>319</v>
          </cell>
          <cell r="Q20">
            <v>337</v>
          </cell>
          <cell r="R20">
            <v>244</v>
          </cell>
          <cell r="S20">
            <v>3907</v>
          </cell>
        </row>
        <row r="21">
          <cell r="G21" t="str">
            <v>105304-CES. SANTA CECILIA</v>
          </cell>
          <cell r="H21">
            <v>241</v>
          </cell>
          <cell r="I21">
            <v>246</v>
          </cell>
          <cell r="J21">
            <v>264</v>
          </cell>
          <cell r="K21">
            <v>201</v>
          </cell>
          <cell r="L21">
            <v>286</v>
          </cell>
          <cell r="M21">
            <v>207</v>
          </cell>
          <cell r="N21">
            <v>145</v>
          </cell>
          <cell r="O21">
            <v>201</v>
          </cell>
          <cell r="P21">
            <v>275</v>
          </cell>
          <cell r="Q21">
            <v>245</v>
          </cell>
          <cell r="R21">
            <v>98</v>
          </cell>
          <cell r="S21">
            <v>2409</v>
          </cell>
        </row>
        <row r="22">
          <cell r="G22" t="str">
            <v>105305-CES. TIERRAS BLANCAS</v>
          </cell>
          <cell r="H22">
            <v>396</v>
          </cell>
          <cell r="I22">
            <v>359</v>
          </cell>
          <cell r="J22">
            <v>397</v>
          </cell>
          <cell r="K22">
            <v>272</v>
          </cell>
          <cell r="L22">
            <v>208</v>
          </cell>
          <cell r="M22">
            <v>158</v>
          </cell>
          <cell r="N22">
            <v>146</v>
          </cell>
          <cell r="O22">
            <v>153</v>
          </cell>
          <cell r="P22">
            <v>130</v>
          </cell>
          <cell r="Q22">
            <v>113</v>
          </cell>
          <cell r="R22">
            <v>115</v>
          </cell>
          <cell r="S22">
            <v>2447</v>
          </cell>
        </row>
        <row r="23">
          <cell r="G23" t="str">
            <v>105321-CES. RURAL  TONGOY</v>
          </cell>
          <cell r="H23">
            <v>76</v>
          </cell>
          <cell r="I23">
            <v>29</v>
          </cell>
          <cell r="J23">
            <v>46</v>
          </cell>
          <cell r="K23">
            <v>43</v>
          </cell>
          <cell r="L23">
            <v>39</v>
          </cell>
          <cell r="M23">
            <v>16</v>
          </cell>
          <cell r="N23">
            <v>24</v>
          </cell>
          <cell r="O23">
            <v>20</v>
          </cell>
          <cell r="P23">
            <v>14</v>
          </cell>
          <cell r="Q23">
            <v>27</v>
          </cell>
          <cell r="R23">
            <v>19</v>
          </cell>
          <cell r="S23">
            <v>353</v>
          </cell>
        </row>
        <row r="24">
          <cell r="G24" t="str">
            <v>105323-CES. DR. SERGIO AGUILAR</v>
          </cell>
          <cell r="H24">
            <v>352</v>
          </cell>
          <cell r="I24">
            <v>416</v>
          </cell>
          <cell r="J24">
            <v>338</v>
          </cell>
          <cell r="K24">
            <v>250</v>
          </cell>
          <cell r="L24">
            <v>242</v>
          </cell>
          <cell r="M24">
            <v>270</v>
          </cell>
          <cell r="N24">
            <v>261</v>
          </cell>
          <cell r="O24">
            <v>138</v>
          </cell>
          <cell r="P24">
            <v>161</v>
          </cell>
          <cell r="Q24">
            <v>103</v>
          </cell>
          <cell r="R24">
            <v>70</v>
          </cell>
          <cell r="S24">
            <v>2601</v>
          </cell>
        </row>
        <row r="25">
          <cell r="G25" t="str">
            <v>105404-P.S.R. EL TANGUE                         </v>
          </cell>
          <cell r="H25">
            <v>1</v>
          </cell>
          <cell r="J25">
            <v>12</v>
          </cell>
          <cell r="L25">
            <v>15</v>
          </cell>
          <cell r="M25">
            <v>7</v>
          </cell>
          <cell r="N25">
            <v>16</v>
          </cell>
          <cell r="O25">
            <v>22</v>
          </cell>
          <cell r="P25">
            <v>21</v>
          </cell>
          <cell r="Q25">
            <v>2</v>
          </cell>
          <cell r="S25">
            <v>96</v>
          </cell>
        </row>
        <row r="26">
          <cell r="G26" t="str">
            <v>105405-P.S.R. GUANAQUEROS</v>
          </cell>
          <cell r="H26">
            <v>22</v>
          </cell>
          <cell r="I26">
            <v>8</v>
          </cell>
          <cell r="J26">
            <v>2</v>
          </cell>
          <cell r="K26">
            <v>12</v>
          </cell>
          <cell r="L26">
            <v>35</v>
          </cell>
          <cell r="M26">
            <v>1</v>
          </cell>
          <cell r="N26">
            <v>1</v>
          </cell>
          <cell r="O26">
            <v>63</v>
          </cell>
          <cell r="P26">
            <v>8</v>
          </cell>
          <cell r="Q26">
            <v>5</v>
          </cell>
          <cell r="S26">
            <v>157</v>
          </cell>
        </row>
        <row r="27">
          <cell r="G27" t="str">
            <v>105406-P.S.R. PAN DE AZUCAR</v>
          </cell>
          <cell r="H27">
            <v>59</v>
          </cell>
          <cell r="I27">
            <v>29</v>
          </cell>
          <cell r="J27">
            <v>45</v>
          </cell>
          <cell r="K27">
            <v>64</v>
          </cell>
          <cell r="L27">
            <v>38</v>
          </cell>
          <cell r="M27">
            <v>52</v>
          </cell>
          <cell r="N27">
            <v>54</v>
          </cell>
          <cell r="O27">
            <v>56</v>
          </cell>
          <cell r="P27">
            <v>43</v>
          </cell>
          <cell r="Q27">
            <v>49</v>
          </cell>
          <cell r="R27">
            <v>67</v>
          </cell>
          <cell r="S27">
            <v>556</v>
          </cell>
        </row>
        <row r="28">
          <cell r="G28" t="str">
            <v>105407-P.S.R. TAMBILLOS</v>
          </cell>
          <cell r="H28">
            <v>1</v>
          </cell>
          <cell r="J28">
            <v>3</v>
          </cell>
          <cell r="L28">
            <v>5</v>
          </cell>
          <cell r="M28">
            <v>5</v>
          </cell>
          <cell r="S28">
            <v>14</v>
          </cell>
        </row>
        <row r="29">
          <cell r="G29" t="str">
            <v>105705-CECOF EL ALBA</v>
          </cell>
          <cell r="H29">
            <v>20</v>
          </cell>
          <cell r="I29">
            <v>7</v>
          </cell>
          <cell r="J29">
            <v>66</v>
          </cell>
          <cell r="K29">
            <v>27</v>
          </cell>
          <cell r="L29">
            <v>29</v>
          </cell>
          <cell r="M29">
            <v>24</v>
          </cell>
          <cell r="N29">
            <v>16</v>
          </cell>
          <cell r="O29">
            <v>23</v>
          </cell>
          <cell r="P29">
            <v>25</v>
          </cell>
          <cell r="Q29">
            <v>17</v>
          </cell>
          <cell r="R29">
            <v>17</v>
          </cell>
          <cell r="S29">
            <v>271</v>
          </cell>
        </row>
        <row r="30">
          <cell r="G30" t="str">
            <v>04103-ANDACOLLO</v>
          </cell>
          <cell r="H30">
            <v>146</v>
          </cell>
          <cell r="I30">
            <v>149</v>
          </cell>
          <cell r="J30">
            <v>156</v>
          </cell>
          <cell r="K30">
            <v>178</v>
          </cell>
          <cell r="L30">
            <v>131</v>
          </cell>
          <cell r="M30">
            <v>132</v>
          </cell>
          <cell r="N30">
            <v>120</v>
          </cell>
          <cell r="O30">
            <v>150</v>
          </cell>
          <cell r="P30">
            <v>164</v>
          </cell>
          <cell r="Q30">
            <v>114</v>
          </cell>
          <cell r="R30">
            <v>81</v>
          </cell>
          <cell r="S30">
            <v>1521</v>
          </cell>
        </row>
        <row r="31">
          <cell r="G31" t="str">
            <v>105106-HOSPITAL ANDACOLLO</v>
          </cell>
          <cell r="H31">
            <v>146</v>
          </cell>
          <cell r="I31">
            <v>149</v>
          </cell>
          <cell r="J31">
            <v>156</v>
          </cell>
          <cell r="K31">
            <v>178</v>
          </cell>
          <cell r="L31">
            <v>131</v>
          </cell>
          <cell r="M31">
            <v>132</v>
          </cell>
          <cell r="N31">
            <v>120</v>
          </cell>
          <cell r="O31">
            <v>150</v>
          </cell>
          <cell r="P31">
            <v>164</v>
          </cell>
          <cell r="Q31">
            <v>114</v>
          </cell>
          <cell r="R31">
            <v>81</v>
          </cell>
          <cell r="S31">
            <v>1521</v>
          </cell>
        </row>
        <row r="32">
          <cell r="G32" t="str">
            <v>04104-LA HIGUERA</v>
          </cell>
          <cell r="H32">
            <v>76</v>
          </cell>
          <cell r="I32">
            <v>45</v>
          </cell>
          <cell r="J32">
            <v>34</v>
          </cell>
          <cell r="K32">
            <v>24</v>
          </cell>
          <cell r="L32">
            <v>29</v>
          </cell>
          <cell r="M32">
            <v>24</v>
          </cell>
          <cell r="N32">
            <v>30</v>
          </cell>
          <cell r="O32">
            <v>35</v>
          </cell>
          <cell r="P32">
            <v>9</v>
          </cell>
          <cell r="Q32">
            <v>29</v>
          </cell>
          <cell r="R32">
            <v>18</v>
          </cell>
          <cell r="S32">
            <v>353</v>
          </cell>
        </row>
        <row r="33">
          <cell r="G33" t="str">
            <v>105505-P.S.R. LOS CHOROS</v>
          </cell>
          <cell r="H33">
            <v>10</v>
          </cell>
          <cell r="I33">
            <v>4</v>
          </cell>
          <cell r="J33">
            <v>2</v>
          </cell>
          <cell r="K33">
            <v>4</v>
          </cell>
          <cell r="L33">
            <v>4</v>
          </cell>
          <cell r="M33">
            <v>4</v>
          </cell>
          <cell r="N33">
            <v>4</v>
          </cell>
          <cell r="O33">
            <v>5</v>
          </cell>
          <cell r="Q33">
            <v>5</v>
          </cell>
          <cell r="R33">
            <v>5</v>
          </cell>
          <cell r="S33">
            <v>47</v>
          </cell>
        </row>
        <row r="34">
          <cell r="G34" t="str">
            <v>105506-P.S.R. EL TRAPICHE</v>
          </cell>
          <cell r="H34">
            <v>19</v>
          </cell>
          <cell r="I34">
            <v>7</v>
          </cell>
          <cell r="J34">
            <v>11</v>
          </cell>
          <cell r="K34">
            <v>6</v>
          </cell>
          <cell r="L34">
            <v>7</v>
          </cell>
          <cell r="M34">
            <v>6</v>
          </cell>
          <cell r="N34">
            <v>5</v>
          </cell>
          <cell r="O34">
            <v>6</v>
          </cell>
          <cell r="P34">
            <v>1</v>
          </cell>
          <cell r="Q34">
            <v>8</v>
          </cell>
          <cell r="R34">
            <v>3</v>
          </cell>
          <cell r="S34">
            <v>79</v>
          </cell>
        </row>
        <row r="35">
          <cell r="G35" t="str">
            <v>105314-CES. LA HIGUERA</v>
          </cell>
          <cell r="H35">
            <v>25</v>
          </cell>
          <cell r="I35">
            <v>24</v>
          </cell>
          <cell r="J35">
            <v>5</v>
          </cell>
          <cell r="K35">
            <v>7</v>
          </cell>
          <cell r="L35">
            <v>3</v>
          </cell>
          <cell r="M35">
            <v>10</v>
          </cell>
          <cell r="N35">
            <v>11</v>
          </cell>
          <cell r="O35">
            <v>18</v>
          </cell>
          <cell r="P35">
            <v>6</v>
          </cell>
          <cell r="Q35">
            <v>5</v>
          </cell>
          <cell r="R35">
            <v>5</v>
          </cell>
          <cell r="S35">
            <v>119</v>
          </cell>
        </row>
        <row r="36">
          <cell r="G36" t="str">
            <v>105500-P.S.R. CALETA HORNOS        </v>
          </cell>
          <cell r="H36">
            <v>22</v>
          </cell>
          <cell r="I36">
            <v>10</v>
          </cell>
          <cell r="J36">
            <v>16</v>
          </cell>
          <cell r="K36">
            <v>7</v>
          </cell>
          <cell r="L36">
            <v>15</v>
          </cell>
          <cell r="M36">
            <v>4</v>
          </cell>
          <cell r="N36">
            <v>10</v>
          </cell>
          <cell r="O36">
            <v>6</v>
          </cell>
          <cell r="P36">
            <v>2</v>
          </cell>
          <cell r="Q36">
            <v>11</v>
          </cell>
          <cell r="R36">
            <v>5</v>
          </cell>
          <cell r="S36">
            <v>108</v>
          </cell>
        </row>
        <row r="37">
          <cell r="G37" t="str">
            <v>04105-PAIHUANO</v>
          </cell>
          <cell r="H37">
            <v>49</v>
          </cell>
          <cell r="I37">
            <v>20</v>
          </cell>
          <cell r="J37">
            <v>37</v>
          </cell>
          <cell r="K37">
            <v>21</v>
          </cell>
          <cell r="L37">
            <v>53</v>
          </cell>
          <cell r="M37">
            <v>33</v>
          </cell>
          <cell r="N37">
            <v>57</v>
          </cell>
          <cell r="O37">
            <v>38</v>
          </cell>
          <cell r="P37">
            <v>48</v>
          </cell>
          <cell r="Q37">
            <v>70</v>
          </cell>
          <cell r="R37">
            <v>66</v>
          </cell>
          <cell r="S37">
            <v>492</v>
          </cell>
        </row>
        <row r="38">
          <cell r="G38" t="str">
            <v>105306-CES. PAIHUANO</v>
          </cell>
          <cell r="H38">
            <v>44</v>
          </cell>
          <cell r="I38">
            <v>16</v>
          </cell>
          <cell r="J38">
            <v>33</v>
          </cell>
          <cell r="K38">
            <v>15</v>
          </cell>
          <cell r="L38">
            <v>44</v>
          </cell>
          <cell r="M38">
            <v>18</v>
          </cell>
          <cell r="N38">
            <v>23</v>
          </cell>
          <cell r="O38">
            <v>22</v>
          </cell>
          <cell r="P38">
            <v>26</v>
          </cell>
          <cell r="Q38">
            <v>59</v>
          </cell>
          <cell r="R38">
            <v>40</v>
          </cell>
          <cell r="S38">
            <v>340</v>
          </cell>
        </row>
        <row r="39">
          <cell r="G39" t="str">
            <v>105476-P.S.R. MONTE GRANDE</v>
          </cell>
          <cell r="I39">
            <v>2</v>
          </cell>
          <cell r="K39">
            <v>1</v>
          </cell>
          <cell r="M39">
            <v>1</v>
          </cell>
          <cell r="N39">
            <v>6</v>
          </cell>
          <cell r="P39">
            <v>6</v>
          </cell>
          <cell r="Q39">
            <v>1</v>
          </cell>
          <cell r="S39">
            <v>17</v>
          </cell>
        </row>
        <row r="40">
          <cell r="G40" t="str">
            <v>105477-P.S.R. PISCO ELQUI</v>
          </cell>
          <cell r="H40">
            <v>1</v>
          </cell>
          <cell r="I40">
            <v>2</v>
          </cell>
          <cell r="J40">
            <v>4</v>
          </cell>
          <cell r="K40">
            <v>5</v>
          </cell>
          <cell r="L40">
            <v>6</v>
          </cell>
          <cell r="M40">
            <v>9</v>
          </cell>
          <cell r="N40">
            <v>12</v>
          </cell>
          <cell r="O40">
            <v>13</v>
          </cell>
          <cell r="P40">
            <v>12</v>
          </cell>
          <cell r="Q40">
            <v>4</v>
          </cell>
          <cell r="R40">
            <v>20</v>
          </cell>
          <cell r="S40">
            <v>88</v>
          </cell>
        </row>
        <row r="41">
          <cell r="G41" t="str">
            <v>105475-P.S.R. HORCON</v>
          </cell>
          <cell r="H41">
            <v>4</v>
          </cell>
          <cell r="L41">
            <v>3</v>
          </cell>
          <cell r="M41">
            <v>5</v>
          </cell>
          <cell r="N41">
            <v>16</v>
          </cell>
          <cell r="O41">
            <v>3</v>
          </cell>
          <cell r="P41">
            <v>4</v>
          </cell>
          <cell r="Q41">
            <v>6</v>
          </cell>
          <cell r="R41">
            <v>6</v>
          </cell>
          <cell r="S41">
            <v>47</v>
          </cell>
        </row>
        <row r="42">
          <cell r="G42" t="str">
            <v>04106-VICUÑA</v>
          </cell>
          <cell r="H42">
            <v>159</v>
          </cell>
          <cell r="I42">
            <v>159</v>
          </cell>
          <cell r="J42">
            <v>188</v>
          </cell>
          <cell r="K42">
            <v>199</v>
          </cell>
          <cell r="L42">
            <v>209</v>
          </cell>
          <cell r="M42">
            <v>142</v>
          </cell>
          <cell r="N42">
            <v>177</v>
          </cell>
          <cell r="O42">
            <v>257</v>
          </cell>
          <cell r="P42">
            <v>254</v>
          </cell>
          <cell r="Q42">
            <v>195</v>
          </cell>
          <cell r="R42">
            <v>160</v>
          </cell>
          <cell r="S42">
            <v>2099</v>
          </cell>
        </row>
        <row r="43">
          <cell r="G43" t="str">
            <v>105107-HOSPITAL VICUÑA</v>
          </cell>
          <cell r="H43">
            <v>25</v>
          </cell>
          <cell r="I43">
            <v>52</v>
          </cell>
          <cell r="J43">
            <v>69</v>
          </cell>
          <cell r="K43">
            <v>43</v>
          </cell>
          <cell r="L43">
            <v>41</v>
          </cell>
          <cell r="M43">
            <v>15</v>
          </cell>
          <cell r="N43">
            <v>33</v>
          </cell>
          <cell r="O43">
            <v>43</v>
          </cell>
          <cell r="P43">
            <v>32</v>
          </cell>
          <cell r="Q43">
            <v>16</v>
          </cell>
          <cell r="R43">
            <v>13</v>
          </cell>
          <cell r="S43">
            <v>382</v>
          </cell>
        </row>
        <row r="44">
          <cell r="G44" t="str">
            <v>105467-P.S.R. DIAGUITAS</v>
          </cell>
          <cell r="H44">
            <v>6</v>
          </cell>
          <cell r="I44">
            <v>6</v>
          </cell>
          <cell r="J44">
            <v>10</v>
          </cell>
          <cell r="K44">
            <v>10</v>
          </cell>
          <cell r="L44">
            <v>17</v>
          </cell>
          <cell r="M44">
            <v>15</v>
          </cell>
          <cell r="N44">
            <v>6</v>
          </cell>
          <cell r="O44">
            <v>6</v>
          </cell>
          <cell r="P44">
            <v>19</v>
          </cell>
          <cell r="Q44">
            <v>18</v>
          </cell>
          <cell r="R44">
            <v>8</v>
          </cell>
          <cell r="S44">
            <v>121</v>
          </cell>
        </row>
        <row r="45">
          <cell r="G45" t="str">
            <v>105468-P.S.R. EL MOLLE</v>
          </cell>
          <cell r="H45">
            <v>7</v>
          </cell>
          <cell r="I45">
            <v>4</v>
          </cell>
          <cell r="K45">
            <v>28</v>
          </cell>
          <cell r="L45">
            <v>8</v>
          </cell>
          <cell r="M45">
            <v>3</v>
          </cell>
          <cell r="N45">
            <v>18</v>
          </cell>
          <cell r="O45">
            <v>26</v>
          </cell>
          <cell r="P45">
            <v>13</v>
          </cell>
          <cell r="Q45">
            <v>14</v>
          </cell>
          <cell r="R45">
            <v>13</v>
          </cell>
          <cell r="S45">
            <v>134</v>
          </cell>
        </row>
        <row r="46">
          <cell r="G46" t="str">
            <v>105469-P.S.R. EL TAMBO</v>
          </cell>
          <cell r="H46">
            <v>13</v>
          </cell>
          <cell r="I46">
            <v>19</v>
          </cell>
          <cell r="J46">
            <v>28</v>
          </cell>
          <cell r="K46">
            <v>25</v>
          </cell>
          <cell r="L46">
            <v>10</v>
          </cell>
          <cell r="M46">
            <v>6</v>
          </cell>
          <cell r="N46">
            <v>8</v>
          </cell>
          <cell r="O46">
            <v>5</v>
          </cell>
          <cell r="P46">
            <v>10</v>
          </cell>
          <cell r="Q46">
            <v>22</v>
          </cell>
          <cell r="R46">
            <v>5</v>
          </cell>
          <cell r="S46">
            <v>151</v>
          </cell>
        </row>
        <row r="47">
          <cell r="G47" t="str">
            <v>105470-P.S.R. HUANTA</v>
          </cell>
          <cell r="H47">
            <v>7</v>
          </cell>
          <cell r="I47">
            <v>4</v>
          </cell>
          <cell r="J47">
            <v>3</v>
          </cell>
          <cell r="K47">
            <v>17</v>
          </cell>
          <cell r="L47">
            <v>21</v>
          </cell>
          <cell r="M47">
            <v>18</v>
          </cell>
          <cell r="N47">
            <v>19</v>
          </cell>
          <cell r="O47">
            <v>18</v>
          </cell>
          <cell r="P47">
            <v>24</v>
          </cell>
          <cell r="Q47">
            <v>18</v>
          </cell>
          <cell r="R47">
            <v>17</v>
          </cell>
          <cell r="S47">
            <v>166</v>
          </cell>
        </row>
        <row r="48">
          <cell r="G48" t="str">
            <v>105471-P.S.R. PERALILLO</v>
          </cell>
          <cell r="H48">
            <v>36</v>
          </cell>
          <cell r="I48">
            <v>13</v>
          </cell>
          <cell r="J48">
            <v>23</v>
          </cell>
          <cell r="K48">
            <v>14</v>
          </cell>
          <cell r="L48">
            <v>28</v>
          </cell>
          <cell r="M48">
            <v>17</v>
          </cell>
          <cell r="N48">
            <v>22</v>
          </cell>
          <cell r="O48">
            <v>36</v>
          </cell>
          <cell r="P48">
            <v>29</v>
          </cell>
          <cell r="Q48">
            <v>19</v>
          </cell>
          <cell r="R48">
            <v>12</v>
          </cell>
          <cell r="S48">
            <v>249</v>
          </cell>
        </row>
        <row r="49">
          <cell r="G49" t="str">
            <v>105472-P.S.R. RIVADAVIA</v>
          </cell>
          <cell r="H49">
            <v>9</v>
          </cell>
          <cell r="I49">
            <v>7</v>
          </cell>
          <cell r="J49">
            <v>8</v>
          </cell>
          <cell r="K49">
            <v>9</v>
          </cell>
          <cell r="L49">
            <v>14</v>
          </cell>
          <cell r="M49">
            <v>10</v>
          </cell>
          <cell r="N49">
            <v>10</v>
          </cell>
          <cell r="O49">
            <v>13</v>
          </cell>
          <cell r="P49">
            <v>15</v>
          </cell>
          <cell r="Q49">
            <v>19</v>
          </cell>
          <cell r="R49">
            <v>15</v>
          </cell>
          <cell r="S49">
            <v>129</v>
          </cell>
        </row>
        <row r="50">
          <cell r="G50" t="str">
            <v>105473-P.S.R. TALCUNA</v>
          </cell>
          <cell r="H50">
            <v>3</v>
          </cell>
          <cell r="I50">
            <v>21</v>
          </cell>
          <cell r="J50">
            <v>8</v>
          </cell>
          <cell r="K50">
            <v>12</v>
          </cell>
          <cell r="L50">
            <v>7</v>
          </cell>
          <cell r="M50">
            <v>4</v>
          </cell>
          <cell r="O50">
            <v>1</v>
          </cell>
          <cell r="P50">
            <v>14</v>
          </cell>
          <cell r="Q50">
            <v>14</v>
          </cell>
          <cell r="R50">
            <v>21</v>
          </cell>
          <cell r="S50">
            <v>105</v>
          </cell>
        </row>
        <row r="51">
          <cell r="G51" t="str">
            <v>105474-P.S.R. CHAPILCA</v>
          </cell>
          <cell r="H51">
            <v>6</v>
          </cell>
          <cell r="J51">
            <v>7</v>
          </cell>
          <cell r="K51">
            <v>3</v>
          </cell>
          <cell r="L51">
            <v>6</v>
          </cell>
          <cell r="M51">
            <v>6</v>
          </cell>
          <cell r="N51">
            <v>3</v>
          </cell>
          <cell r="O51">
            <v>6</v>
          </cell>
          <cell r="P51">
            <v>4</v>
          </cell>
          <cell r="Q51">
            <v>3</v>
          </cell>
          <cell r="R51">
            <v>1</v>
          </cell>
          <cell r="S51">
            <v>45</v>
          </cell>
        </row>
        <row r="52">
          <cell r="G52" t="str">
            <v>105502-P.S.R. CALINGASTA</v>
          </cell>
          <cell r="H52">
            <v>41</v>
          </cell>
          <cell r="I52">
            <v>29</v>
          </cell>
          <cell r="J52">
            <v>19</v>
          </cell>
          <cell r="K52">
            <v>23</v>
          </cell>
          <cell r="L52">
            <v>43</v>
          </cell>
          <cell r="M52">
            <v>43</v>
          </cell>
          <cell r="N52">
            <v>52</v>
          </cell>
          <cell r="O52">
            <v>91</v>
          </cell>
          <cell r="P52">
            <v>91</v>
          </cell>
          <cell r="Q52">
            <v>51</v>
          </cell>
          <cell r="R52">
            <v>53</v>
          </cell>
          <cell r="S52">
            <v>536</v>
          </cell>
        </row>
        <row r="53">
          <cell r="G53" t="str">
            <v>105509-P.S.R. GUALLIGUAICA</v>
          </cell>
          <cell r="H53">
            <v>6</v>
          </cell>
          <cell r="I53">
            <v>4</v>
          </cell>
          <cell r="J53">
            <v>13</v>
          </cell>
          <cell r="K53">
            <v>15</v>
          </cell>
          <cell r="L53">
            <v>14</v>
          </cell>
          <cell r="M53">
            <v>5</v>
          </cell>
          <cell r="N53">
            <v>6</v>
          </cell>
          <cell r="O53">
            <v>12</v>
          </cell>
          <cell r="P53">
            <v>3</v>
          </cell>
          <cell r="Q53">
            <v>1</v>
          </cell>
          <cell r="R53">
            <v>2</v>
          </cell>
          <cell r="S53">
            <v>81</v>
          </cell>
        </row>
        <row r="54">
          <cell r="G54" t="str">
            <v>04201-ILLAPEL</v>
          </cell>
          <cell r="H54">
            <v>110</v>
          </cell>
          <cell r="I54">
            <v>175</v>
          </cell>
          <cell r="J54">
            <v>184</v>
          </cell>
          <cell r="K54">
            <v>175</v>
          </cell>
          <cell r="L54">
            <v>253</v>
          </cell>
          <cell r="M54">
            <v>258</v>
          </cell>
          <cell r="N54">
            <v>281</v>
          </cell>
          <cell r="O54">
            <v>282</v>
          </cell>
          <cell r="P54">
            <v>251</v>
          </cell>
          <cell r="Q54">
            <v>361</v>
          </cell>
          <cell r="R54">
            <v>600</v>
          </cell>
          <cell r="S54">
            <v>2930</v>
          </cell>
        </row>
        <row r="55">
          <cell r="G55" t="str">
            <v>105103-HOSPITAL ILLAPEL</v>
          </cell>
          <cell r="H55">
            <v>88</v>
          </cell>
          <cell r="I55">
            <v>119</v>
          </cell>
          <cell r="J55">
            <v>145</v>
          </cell>
          <cell r="K55">
            <v>130</v>
          </cell>
          <cell r="L55">
            <v>141</v>
          </cell>
          <cell r="M55">
            <v>127</v>
          </cell>
          <cell r="N55">
            <v>132</v>
          </cell>
          <cell r="O55">
            <v>117</v>
          </cell>
          <cell r="P55">
            <v>144</v>
          </cell>
          <cell r="Q55">
            <v>146</v>
          </cell>
          <cell r="R55">
            <v>188</v>
          </cell>
          <cell r="S55">
            <v>1477</v>
          </cell>
        </row>
        <row r="56">
          <cell r="G56" t="str">
            <v>105326-CESFAM SAN RAFAEL</v>
          </cell>
          <cell r="H56">
            <v>16</v>
          </cell>
          <cell r="I56">
            <v>43</v>
          </cell>
          <cell r="J56">
            <v>24</v>
          </cell>
          <cell r="K56">
            <v>26</v>
          </cell>
          <cell r="L56">
            <v>101</v>
          </cell>
          <cell r="M56">
            <v>126</v>
          </cell>
          <cell r="N56">
            <v>97</v>
          </cell>
          <cell r="O56">
            <v>101</v>
          </cell>
          <cell r="P56">
            <v>78</v>
          </cell>
          <cell r="Q56">
            <v>174</v>
          </cell>
          <cell r="R56">
            <v>143</v>
          </cell>
          <cell r="S56">
            <v>929</v>
          </cell>
        </row>
        <row r="57">
          <cell r="G57" t="str">
            <v>105443-P.S.R. CARCAMO                   </v>
          </cell>
          <cell r="J57">
            <v>1</v>
          </cell>
          <cell r="K57">
            <v>3</v>
          </cell>
          <cell r="L57">
            <v>1</v>
          </cell>
          <cell r="N57">
            <v>9</v>
          </cell>
          <cell r="O57">
            <v>22</v>
          </cell>
          <cell r="P57">
            <v>3</v>
          </cell>
          <cell r="Q57">
            <v>17</v>
          </cell>
          <cell r="R57">
            <v>27</v>
          </cell>
          <cell r="S57">
            <v>83</v>
          </cell>
        </row>
        <row r="58">
          <cell r="G58" t="str">
            <v>105444-P.S.R. HUINTIL</v>
          </cell>
          <cell r="I58">
            <v>1</v>
          </cell>
          <cell r="J58">
            <v>1</v>
          </cell>
          <cell r="K58">
            <v>1</v>
          </cell>
          <cell r="N58">
            <v>16</v>
          </cell>
          <cell r="P58">
            <v>1</v>
          </cell>
          <cell r="Q58">
            <v>6</v>
          </cell>
          <cell r="R58">
            <v>38</v>
          </cell>
          <cell r="S58">
            <v>64</v>
          </cell>
        </row>
        <row r="59">
          <cell r="G59" t="str">
            <v>105445-P.S.R. LIMAHUIDA</v>
          </cell>
          <cell r="H59">
            <v>3</v>
          </cell>
          <cell r="I59">
            <v>3</v>
          </cell>
          <cell r="K59">
            <v>2</v>
          </cell>
          <cell r="L59">
            <v>2</v>
          </cell>
          <cell r="M59">
            <v>4</v>
          </cell>
          <cell r="N59">
            <v>4</v>
          </cell>
          <cell r="O59">
            <v>2</v>
          </cell>
          <cell r="P59">
            <v>3</v>
          </cell>
          <cell r="Q59">
            <v>1</v>
          </cell>
          <cell r="R59">
            <v>12</v>
          </cell>
          <cell r="S59">
            <v>36</v>
          </cell>
        </row>
        <row r="60">
          <cell r="G60" t="str">
            <v>105446-P.S.R. MATANCILLA</v>
          </cell>
          <cell r="K60">
            <v>1</v>
          </cell>
          <cell r="S60">
            <v>1</v>
          </cell>
        </row>
        <row r="61">
          <cell r="G61" t="str">
            <v>105447-P.S.R. PERALILLO</v>
          </cell>
          <cell r="I61">
            <v>1</v>
          </cell>
          <cell r="K61">
            <v>1</v>
          </cell>
          <cell r="L61">
            <v>1</v>
          </cell>
          <cell r="N61">
            <v>4</v>
          </cell>
          <cell r="O61">
            <v>6</v>
          </cell>
          <cell r="Q61">
            <v>2</v>
          </cell>
          <cell r="R61">
            <v>39</v>
          </cell>
          <cell r="S61">
            <v>54</v>
          </cell>
        </row>
        <row r="62">
          <cell r="G62" t="str">
            <v>105448-P.S.R. SANTA VIRGINIA</v>
          </cell>
          <cell r="K62">
            <v>1</v>
          </cell>
          <cell r="O62">
            <v>1</v>
          </cell>
          <cell r="P62">
            <v>3</v>
          </cell>
          <cell r="R62">
            <v>10</v>
          </cell>
          <cell r="S62">
            <v>15</v>
          </cell>
        </row>
        <row r="63">
          <cell r="G63" t="str">
            <v>105449-P.S.R. TUNGA NORTE</v>
          </cell>
          <cell r="K63">
            <v>1</v>
          </cell>
          <cell r="O63">
            <v>2</v>
          </cell>
          <cell r="S63">
            <v>3</v>
          </cell>
        </row>
        <row r="64">
          <cell r="G64" t="str">
            <v>105485-P.S.R. PLAN DE HORNOS</v>
          </cell>
          <cell r="I64">
            <v>3</v>
          </cell>
          <cell r="J64">
            <v>8</v>
          </cell>
          <cell r="K64">
            <v>2</v>
          </cell>
          <cell r="L64">
            <v>2</v>
          </cell>
          <cell r="N64">
            <v>7</v>
          </cell>
          <cell r="O64">
            <v>6</v>
          </cell>
          <cell r="Q64">
            <v>2</v>
          </cell>
          <cell r="R64">
            <v>22</v>
          </cell>
          <cell r="S64">
            <v>52</v>
          </cell>
        </row>
        <row r="65">
          <cell r="G65" t="str">
            <v>105486-P.S.R. TUNGA SUR</v>
          </cell>
          <cell r="K65">
            <v>2</v>
          </cell>
          <cell r="O65">
            <v>5</v>
          </cell>
          <cell r="P65">
            <v>5</v>
          </cell>
          <cell r="Q65">
            <v>1</v>
          </cell>
          <cell r="R65">
            <v>26</v>
          </cell>
          <cell r="S65">
            <v>39</v>
          </cell>
        </row>
        <row r="66">
          <cell r="G66" t="str">
            <v>105487-P.S.R. CAÑAS UNO</v>
          </cell>
          <cell r="K66">
            <v>2</v>
          </cell>
          <cell r="M66">
            <v>1</v>
          </cell>
          <cell r="N66">
            <v>5</v>
          </cell>
          <cell r="O66">
            <v>15</v>
          </cell>
          <cell r="P66">
            <v>12</v>
          </cell>
          <cell r="Q66">
            <v>12</v>
          </cell>
          <cell r="R66">
            <v>80</v>
          </cell>
          <cell r="S66">
            <v>127</v>
          </cell>
        </row>
        <row r="67">
          <cell r="G67" t="str">
            <v>105496-P.S.R. PINTACURA SUR</v>
          </cell>
          <cell r="H67">
            <v>3</v>
          </cell>
          <cell r="I67">
            <v>5</v>
          </cell>
          <cell r="J67">
            <v>4</v>
          </cell>
          <cell r="K67">
            <v>3</v>
          </cell>
          <cell r="L67">
            <v>5</v>
          </cell>
          <cell r="N67">
            <v>6</v>
          </cell>
          <cell r="O67">
            <v>4</v>
          </cell>
          <cell r="P67">
            <v>2</v>
          </cell>
          <cell r="R67">
            <v>14</v>
          </cell>
          <cell r="S67">
            <v>46</v>
          </cell>
        </row>
        <row r="68">
          <cell r="G68" t="str">
            <v>105504-P.S.R. SOCAVON</v>
          </cell>
          <cell r="J68">
            <v>1</v>
          </cell>
          <cell r="N68">
            <v>1</v>
          </cell>
          <cell r="O68">
            <v>1</v>
          </cell>
          <cell r="R68">
            <v>1</v>
          </cell>
          <cell r="S68">
            <v>4</v>
          </cell>
        </row>
        <row r="69">
          <cell r="G69" t="str">
            <v>04202-CANELA</v>
          </cell>
          <cell r="H69">
            <v>40</v>
          </cell>
          <cell r="I69">
            <v>58</v>
          </cell>
          <cell r="J69">
            <v>89</v>
          </cell>
          <cell r="K69">
            <v>49</v>
          </cell>
          <cell r="L69">
            <v>109</v>
          </cell>
          <cell r="M69">
            <v>79</v>
          </cell>
          <cell r="N69">
            <v>37</v>
          </cell>
          <cell r="O69">
            <v>86</v>
          </cell>
          <cell r="P69">
            <v>55</v>
          </cell>
          <cell r="Q69">
            <v>48</v>
          </cell>
          <cell r="R69">
            <v>37</v>
          </cell>
          <cell r="S69">
            <v>687</v>
          </cell>
        </row>
        <row r="70">
          <cell r="G70" t="str">
            <v>105309-CES. RURAL CANELA</v>
          </cell>
          <cell r="H70">
            <v>40</v>
          </cell>
          <cell r="I70">
            <v>58</v>
          </cell>
          <cell r="J70">
            <v>89</v>
          </cell>
          <cell r="K70">
            <v>47</v>
          </cell>
          <cell r="L70">
            <v>68</v>
          </cell>
          <cell r="M70">
            <v>45</v>
          </cell>
          <cell r="N70">
            <v>30</v>
          </cell>
          <cell r="O70">
            <v>70</v>
          </cell>
          <cell r="P70">
            <v>55</v>
          </cell>
          <cell r="Q70">
            <v>48</v>
          </cell>
          <cell r="R70">
            <v>37</v>
          </cell>
          <cell r="S70">
            <v>587</v>
          </cell>
        </row>
        <row r="71">
          <cell r="G71" t="str">
            <v>105450-P.S.R. MINCHA NORTE            </v>
          </cell>
          <cell r="L71">
            <v>29</v>
          </cell>
          <cell r="M71">
            <v>4</v>
          </cell>
          <cell r="N71">
            <v>6</v>
          </cell>
          <cell r="O71">
            <v>8</v>
          </cell>
          <cell r="S71">
            <v>47</v>
          </cell>
        </row>
        <row r="72">
          <cell r="G72" t="str">
            <v>105482-P.S.R. CANELA ALTA</v>
          </cell>
          <cell r="L72">
            <v>3</v>
          </cell>
          <cell r="S72">
            <v>3</v>
          </cell>
        </row>
        <row r="73">
          <cell r="G73" t="str">
            <v>105483-P.S.R. LOS RULOS</v>
          </cell>
          <cell r="L73">
            <v>4</v>
          </cell>
          <cell r="S73">
            <v>4</v>
          </cell>
        </row>
        <row r="74">
          <cell r="G74" t="str">
            <v>105484-P.S.R. HUENTELAUQUEN</v>
          </cell>
          <cell r="L74">
            <v>5</v>
          </cell>
          <cell r="M74">
            <v>30</v>
          </cell>
          <cell r="N74">
            <v>1</v>
          </cell>
          <cell r="O74">
            <v>6</v>
          </cell>
          <cell r="S74">
            <v>42</v>
          </cell>
        </row>
        <row r="75">
          <cell r="G75" t="str">
            <v>105488-P.S.R. ESPIRITU SANTO</v>
          </cell>
          <cell r="K75">
            <v>2</v>
          </cell>
          <cell r="S75">
            <v>2</v>
          </cell>
        </row>
        <row r="76">
          <cell r="G76" t="str">
            <v>105493-P.S.R. MINCHA SUR</v>
          </cell>
          <cell r="O76">
            <v>2</v>
          </cell>
          <cell r="S76">
            <v>2</v>
          </cell>
        </row>
        <row r="77">
          <cell r="G77" t="str">
            <v>04203-LOS VILOS</v>
          </cell>
          <cell r="H77">
            <v>93</v>
          </cell>
          <cell r="I77">
            <v>98</v>
          </cell>
          <cell r="J77">
            <v>149</v>
          </cell>
          <cell r="K77">
            <v>118</v>
          </cell>
          <cell r="L77">
            <v>135</v>
          </cell>
          <cell r="M77">
            <v>117</v>
          </cell>
          <cell r="N77">
            <v>91</v>
          </cell>
          <cell r="O77">
            <v>118</v>
          </cell>
          <cell r="P77">
            <v>255</v>
          </cell>
          <cell r="Q77">
            <v>116</v>
          </cell>
          <cell r="R77">
            <v>107</v>
          </cell>
          <cell r="S77">
            <v>1397</v>
          </cell>
        </row>
        <row r="78">
          <cell r="G78" t="str">
            <v>105108-HOSPITAL LOS VILOS</v>
          </cell>
          <cell r="H78">
            <v>22</v>
          </cell>
          <cell r="I78">
            <v>59</v>
          </cell>
          <cell r="J78">
            <v>114</v>
          </cell>
          <cell r="K78">
            <v>56</v>
          </cell>
          <cell r="L78">
            <v>50</v>
          </cell>
          <cell r="M78">
            <v>82</v>
          </cell>
          <cell r="N78">
            <v>62</v>
          </cell>
          <cell r="O78">
            <v>54</v>
          </cell>
          <cell r="P78">
            <v>50</v>
          </cell>
          <cell r="Q78">
            <v>70</v>
          </cell>
          <cell r="R78">
            <v>72</v>
          </cell>
          <cell r="S78">
            <v>691</v>
          </cell>
        </row>
        <row r="79">
          <cell r="G79" t="str">
            <v>105478-P.S.R. CAIMANES                   </v>
          </cell>
          <cell r="H79">
            <v>29</v>
          </cell>
          <cell r="I79">
            <v>20</v>
          </cell>
          <cell r="J79">
            <v>17</v>
          </cell>
          <cell r="K79">
            <v>36</v>
          </cell>
          <cell r="L79">
            <v>36</v>
          </cell>
          <cell r="M79">
            <v>16</v>
          </cell>
          <cell r="N79">
            <v>19</v>
          </cell>
          <cell r="O79">
            <v>25</v>
          </cell>
          <cell r="P79">
            <v>72</v>
          </cell>
          <cell r="Q79">
            <v>24</v>
          </cell>
          <cell r="R79">
            <v>9</v>
          </cell>
          <cell r="S79">
            <v>303</v>
          </cell>
        </row>
        <row r="80">
          <cell r="G80" t="str">
            <v>105479-P.S.R. GUANGUALI</v>
          </cell>
          <cell r="H80">
            <v>10</v>
          </cell>
          <cell r="I80">
            <v>5</v>
          </cell>
          <cell r="J80">
            <v>1</v>
          </cell>
          <cell r="K80">
            <v>5</v>
          </cell>
          <cell r="L80">
            <v>8</v>
          </cell>
          <cell r="M80">
            <v>1</v>
          </cell>
          <cell r="N80">
            <v>1</v>
          </cell>
          <cell r="P80">
            <v>16</v>
          </cell>
          <cell r="Q80">
            <v>2</v>
          </cell>
          <cell r="R80">
            <v>3</v>
          </cell>
          <cell r="S80">
            <v>52</v>
          </cell>
        </row>
        <row r="81">
          <cell r="G81" t="str">
            <v>105480-P.S.R. QUILIMARI</v>
          </cell>
          <cell r="H81">
            <v>15</v>
          </cell>
          <cell r="I81">
            <v>8</v>
          </cell>
          <cell r="J81">
            <v>7</v>
          </cell>
          <cell r="K81">
            <v>9</v>
          </cell>
          <cell r="L81">
            <v>14</v>
          </cell>
          <cell r="M81">
            <v>8</v>
          </cell>
          <cell r="N81">
            <v>7</v>
          </cell>
          <cell r="O81">
            <v>19</v>
          </cell>
          <cell r="P81">
            <v>89</v>
          </cell>
          <cell r="Q81">
            <v>9</v>
          </cell>
          <cell r="R81">
            <v>22</v>
          </cell>
          <cell r="S81">
            <v>207</v>
          </cell>
        </row>
        <row r="82">
          <cell r="G82" t="str">
            <v>105481-P.S.R. TILAMA</v>
          </cell>
          <cell r="H82">
            <v>4</v>
          </cell>
          <cell r="I82">
            <v>5</v>
          </cell>
          <cell r="J82">
            <v>4</v>
          </cell>
          <cell r="K82">
            <v>4</v>
          </cell>
          <cell r="L82">
            <v>9</v>
          </cell>
          <cell r="M82">
            <v>7</v>
          </cell>
          <cell r="N82">
            <v>2</v>
          </cell>
          <cell r="O82">
            <v>4</v>
          </cell>
          <cell r="P82">
            <v>11</v>
          </cell>
          <cell r="Q82">
            <v>5</v>
          </cell>
          <cell r="R82">
            <v>1</v>
          </cell>
          <cell r="S82">
            <v>56</v>
          </cell>
        </row>
        <row r="83">
          <cell r="G83" t="str">
            <v>105511-P.S.R. LOS CONDORES</v>
          </cell>
          <cell r="H83">
            <v>13</v>
          </cell>
          <cell r="I83">
            <v>1</v>
          </cell>
          <cell r="J83">
            <v>6</v>
          </cell>
          <cell r="K83">
            <v>8</v>
          </cell>
          <cell r="L83">
            <v>18</v>
          </cell>
          <cell r="M83">
            <v>3</v>
          </cell>
          <cell r="O83">
            <v>16</v>
          </cell>
          <cell r="P83">
            <v>17</v>
          </cell>
          <cell r="Q83">
            <v>6</v>
          </cell>
          <cell r="S83">
            <v>88</v>
          </cell>
        </row>
        <row r="84">
          <cell r="G84" t="str">
            <v>04204-SALAMANCA</v>
          </cell>
          <cell r="H84">
            <v>75</v>
          </cell>
          <cell r="I84">
            <v>137</v>
          </cell>
          <cell r="J84">
            <v>116</v>
          </cell>
          <cell r="K84">
            <v>123</v>
          </cell>
          <cell r="L84">
            <v>162</v>
          </cell>
          <cell r="M84">
            <v>99</v>
          </cell>
          <cell r="N84">
            <v>153</v>
          </cell>
          <cell r="O84">
            <v>142</v>
          </cell>
          <cell r="P84">
            <v>112</v>
          </cell>
          <cell r="Q84">
            <v>186</v>
          </cell>
          <cell r="R84">
            <v>125</v>
          </cell>
          <cell r="S84">
            <v>1430</v>
          </cell>
        </row>
        <row r="85">
          <cell r="G85" t="str">
            <v>105104-HOSPITAL SALAMANCA</v>
          </cell>
          <cell r="H85">
            <v>11</v>
          </cell>
          <cell r="I85">
            <v>26</v>
          </cell>
          <cell r="J85">
            <v>18</v>
          </cell>
          <cell r="K85">
            <v>23</v>
          </cell>
          <cell r="L85">
            <v>42</v>
          </cell>
          <cell r="M85">
            <v>19</v>
          </cell>
          <cell r="N85">
            <v>37</v>
          </cell>
          <cell r="O85">
            <v>63</v>
          </cell>
          <cell r="P85">
            <v>24</v>
          </cell>
          <cell r="Q85">
            <v>31</v>
          </cell>
          <cell r="R85">
            <v>20</v>
          </cell>
          <cell r="S85">
            <v>314</v>
          </cell>
        </row>
        <row r="86">
          <cell r="G86" t="str">
            <v>105452-P.S.R. CUNCUMEN                 </v>
          </cell>
          <cell r="H86">
            <v>34</v>
          </cell>
          <cell r="I86">
            <v>19</v>
          </cell>
          <cell r="J86">
            <v>53</v>
          </cell>
          <cell r="K86">
            <v>50</v>
          </cell>
          <cell r="L86">
            <v>50</v>
          </cell>
          <cell r="M86">
            <v>35</v>
          </cell>
          <cell r="N86">
            <v>40</v>
          </cell>
          <cell r="O86">
            <v>44</v>
          </cell>
          <cell r="P86">
            <v>34</v>
          </cell>
          <cell r="Q86">
            <v>102</v>
          </cell>
          <cell r="R86">
            <v>48</v>
          </cell>
          <cell r="S86">
            <v>509</v>
          </cell>
        </row>
        <row r="87">
          <cell r="G87" t="str">
            <v>105453-P.S.R. TRANQUILLA</v>
          </cell>
          <cell r="H87">
            <v>4</v>
          </cell>
          <cell r="I87">
            <v>7</v>
          </cell>
          <cell r="J87">
            <v>3</v>
          </cell>
          <cell r="K87">
            <v>4</v>
          </cell>
          <cell r="L87">
            <v>5</v>
          </cell>
          <cell r="M87">
            <v>2</v>
          </cell>
          <cell r="N87">
            <v>8</v>
          </cell>
          <cell r="O87">
            <v>4</v>
          </cell>
          <cell r="P87">
            <v>2</v>
          </cell>
          <cell r="Q87">
            <v>6</v>
          </cell>
          <cell r="R87">
            <v>3</v>
          </cell>
          <cell r="S87">
            <v>48</v>
          </cell>
        </row>
        <row r="88">
          <cell r="G88" t="str">
            <v>105454-P.S.R. CUNLAGUA</v>
          </cell>
          <cell r="H88">
            <v>2</v>
          </cell>
          <cell r="I88">
            <v>6</v>
          </cell>
          <cell r="J88">
            <v>1</v>
          </cell>
          <cell r="K88">
            <v>4</v>
          </cell>
          <cell r="L88">
            <v>7</v>
          </cell>
          <cell r="M88">
            <v>3</v>
          </cell>
          <cell r="N88">
            <v>8</v>
          </cell>
          <cell r="O88">
            <v>4</v>
          </cell>
          <cell r="P88">
            <v>5</v>
          </cell>
          <cell r="R88">
            <v>5</v>
          </cell>
          <cell r="S88">
            <v>45</v>
          </cell>
        </row>
        <row r="89">
          <cell r="G89" t="str">
            <v>105455-P.S.R. CHILLEPIN</v>
          </cell>
          <cell r="H89">
            <v>4</v>
          </cell>
          <cell r="I89">
            <v>3</v>
          </cell>
          <cell r="J89">
            <v>4</v>
          </cell>
          <cell r="K89">
            <v>5</v>
          </cell>
          <cell r="L89">
            <v>8</v>
          </cell>
          <cell r="M89">
            <v>4</v>
          </cell>
          <cell r="N89">
            <v>1</v>
          </cell>
          <cell r="O89">
            <v>2</v>
          </cell>
          <cell r="Q89">
            <v>4</v>
          </cell>
          <cell r="R89">
            <v>1</v>
          </cell>
          <cell r="S89">
            <v>36</v>
          </cell>
        </row>
        <row r="90">
          <cell r="G90" t="str">
            <v>105456-P.S.R. LLIMPO</v>
          </cell>
          <cell r="H90">
            <v>7</v>
          </cell>
          <cell r="I90">
            <v>46</v>
          </cell>
          <cell r="J90">
            <v>9</v>
          </cell>
          <cell r="K90">
            <v>8</v>
          </cell>
          <cell r="L90">
            <v>8</v>
          </cell>
          <cell r="M90">
            <v>22</v>
          </cell>
          <cell r="N90">
            <v>42</v>
          </cell>
          <cell r="O90">
            <v>9</v>
          </cell>
          <cell r="P90">
            <v>5</v>
          </cell>
          <cell r="Q90">
            <v>13</v>
          </cell>
          <cell r="R90">
            <v>14</v>
          </cell>
          <cell r="S90">
            <v>183</v>
          </cell>
        </row>
        <row r="91">
          <cell r="G91" t="str">
            <v>105457-P.S.R. SAN AGUSTIN</v>
          </cell>
          <cell r="H91">
            <v>2</v>
          </cell>
          <cell r="I91">
            <v>3</v>
          </cell>
          <cell r="K91">
            <v>7</v>
          </cell>
          <cell r="L91">
            <v>2</v>
          </cell>
          <cell r="M91">
            <v>2</v>
          </cell>
          <cell r="N91">
            <v>5</v>
          </cell>
          <cell r="O91">
            <v>8</v>
          </cell>
          <cell r="P91">
            <v>6</v>
          </cell>
          <cell r="Q91">
            <v>9</v>
          </cell>
          <cell r="R91">
            <v>6</v>
          </cell>
          <cell r="S91">
            <v>50</v>
          </cell>
        </row>
        <row r="92">
          <cell r="G92" t="str">
            <v>105458-P.S.R. TAHUINCO</v>
          </cell>
          <cell r="I92">
            <v>2</v>
          </cell>
          <cell r="M92">
            <v>1</v>
          </cell>
          <cell r="O92">
            <v>1</v>
          </cell>
          <cell r="P92">
            <v>1</v>
          </cell>
          <cell r="Q92">
            <v>8</v>
          </cell>
          <cell r="S92">
            <v>13</v>
          </cell>
        </row>
        <row r="93">
          <cell r="G93" t="str">
            <v>105491-P.S.R. QUELEN BAJO</v>
          </cell>
          <cell r="H93">
            <v>7</v>
          </cell>
          <cell r="I93">
            <v>5</v>
          </cell>
          <cell r="J93">
            <v>7</v>
          </cell>
          <cell r="K93">
            <v>3</v>
          </cell>
          <cell r="L93">
            <v>16</v>
          </cell>
          <cell r="M93">
            <v>6</v>
          </cell>
          <cell r="N93">
            <v>4</v>
          </cell>
          <cell r="P93">
            <v>10</v>
          </cell>
          <cell r="Q93">
            <v>3</v>
          </cell>
          <cell r="R93">
            <v>2</v>
          </cell>
          <cell r="S93">
            <v>63</v>
          </cell>
        </row>
        <row r="94">
          <cell r="G94" t="str">
            <v>105492-P.S.R. CAMISA</v>
          </cell>
          <cell r="H94">
            <v>4</v>
          </cell>
          <cell r="I94">
            <v>8</v>
          </cell>
          <cell r="J94">
            <v>9</v>
          </cell>
          <cell r="K94">
            <v>5</v>
          </cell>
          <cell r="L94">
            <v>10</v>
          </cell>
          <cell r="M94">
            <v>1</v>
          </cell>
          <cell r="N94">
            <v>2</v>
          </cell>
          <cell r="O94">
            <v>5</v>
          </cell>
          <cell r="P94">
            <v>19</v>
          </cell>
          <cell r="Q94">
            <v>3</v>
          </cell>
          <cell r="R94">
            <v>4</v>
          </cell>
          <cell r="S94">
            <v>70</v>
          </cell>
        </row>
        <row r="95">
          <cell r="G95" t="str">
            <v>105501-P.S.R. ARBOLEDA GRANDE</v>
          </cell>
          <cell r="I95">
            <v>12</v>
          </cell>
          <cell r="J95">
            <v>12</v>
          </cell>
          <cell r="K95">
            <v>14</v>
          </cell>
          <cell r="L95">
            <v>14</v>
          </cell>
          <cell r="M95">
            <v>4</v>
          </cell>
          <cell r="N95">
            <v>6</v>
          </cell>
          <cell r="O95">
            <v>2</v>
          </cell>
          <cell r="P95">
            <v>6</v>
          </cell>
          <cell r="Q95">
            <v>7</v>
          </cell>
          <cell r="R95">
            <v>22</v>
          </cell>
          <cell r="S95">
            <v>99</v>
          </cell>
        </row>
        <row r="96">
          <cell r="G96" t="str">
            <v>04301-OVALLE</v>
          </cell>
          <cell r="H96">
            <v>336</v>
          </cell>
          <cell r="I96">
            <v>299</v>
          </cell>
          <cell r="J96">
            <v>387</v>
          </cell>
          <cell r="K96">
            <v>296</v>
          </cell>
          <cell r="L96">
            <v>331</v>
          </cell>
          <cell r="M96">
            <v>345</v>
          </cell>
          <cell r="N96">
            <v>272</v>
          </cell>
          <cell r="O96">
            <v>452</v>
          </cell>
          <cell r="P96">
            <v>391</v>
          </cell>
          <cell r="Q96">
            <v>313</v>
          </cell>
          <cell r="R96">
            <v>272</v>
          </cell>
          <cell r="S96">
            <v>3694</v>
          </cell>
        </row>
        <row r="97">
          <cell r="G97" t="str">
            <v>105315-CES. RURAL C. DE TAMAYA</v>
          </cell>
          <cell r="H97">
            <v>29</v>
          </cell>
          <cell r="I97">
            <v>36</v>
          </cell>
          <cell r="J97">
            <v>40</v>
          </cell>
          <cell r="K97">
            <v>37</v>
          </cell>
          <cell r="L97">
            <v>23</v>
          </cell>
          <cell r="M97">
            <v>26</v>
          </cell>
          <cell r="N97">
            <v>16</v>
          </cell>
          <cell r="O97">
            <v>38</v>
          </cell>
          <cell r="P97">
            <v>23</v>
          </cell>
          <cell r="Q97">
            <v>17</v>
          </cell>
          <cell r="S97">
            <v>285</v>
          </cell>
        </row>
        <row r="98">
          <cell r="G98" t="str">
            <v>105317-CES. JORGE JORDAN D.</v>
          </cell>
          <cell r="H98">
            <v>95</v>
          </cell>
          <cell r="I98">
            <v>107</v>
          </cell>
          <cell r="J98">
            <v>111</v>
          </cell>
          <cell r="K98">
            <v>72</v>
          </cell>
          <cell r="L98">
            <v>90</v>
          </cell>
          <cell r="M98">
            <v>130</v>
          </cell>
          <cell r="N98">
            <v>87</v>
          </cell>
          <cell r="O98">
            <v>127</v>
          </cell>
          <cell r="P98">
            <v>146</v>
          </cell>
          <cell r="Q98">
            <v>29</v>
          </cell>
          <cell r="R98">
            <v>89</v>
          </cell>
          <cell r="S98">
            <v>1083</v>
          </cell>
        </row>
        <row r="99">
          <cell r="G99" t="str">
            <v>105322-CES. MARCOS MACUADA</v>
          </cell>
          <cell r="H99">
            <v>58</v>
          </cell>
          <cell r="I99">
            <v>56</v>
          </cell>
          <cell r="J99">
            <v>76</v>
          </cell>
          <cell r="K99">
            <v>69</v>
          </cell>
          <cell r="L99">
            <v>55</v>
          </cell>
          <cell r="M99">
            <v>34</v>
          </cell>
          <cell r="N99">
            <v>62</v>
          </cell>
          <cell r="O99">
            <v>72</v>
          </cell>
          <cell r="P99">
            <v>72</v>
          </cell>
          <cell r="Q99">
            <v>74</v>
          </cell>
          <cell r="R99">
            <v>24</v>
          </cell>
          <cell r="S99">
            <v>652</v>
          </cell>
        </row>
        <row r="100">
          <cell r="G100" t="str">
            <v>105324-CES. SOTAQUI</v>
          </cell>
          <cell r="H100">
            <v>24</v>
          </cell>
          <cell r="I100">
            <v>14</v>
          </cell>
          <cell r="J100">
            <v>34</v>
          </cell>
          <cell r="K100">
            <v>16</v>
          </cell>
          <cell r="L100">
            <v>18</v>
          </cell>
          <cell r="M100">
            <v>32</v>
          </cell>
          <cell r="N100">
            <v>17</v>
          </cell>
          <cell r="O100">
            <v>33</v>
          </cell>
          <cell r="P100">
            <v>27</v>
          </cell>
          <cell r="Q100">
            <v>29</v>
          </cell>
          <cell r="R100">
            <v>6</v>
          </cell>
          <cell r="S100">
            <v>250</v>
          </cell>
        </row>
        <row r="101">
          <cell r="G101" t="str">
            <v>105415-P.S.R. BARRAZA</v>
          </cell>
          <cell r="L101">
            <v>1</v>
          </cell>
          <cell r="M101">
            <v>1</v>
          </cell>
          <cell r="O101">
            <v>4</v>
          </cell>
          <cell r="P101">
            <v>7</v>
          </cell>
          <cell r="S101">
            <v>13</v>
          </cell>
        </row>
        <row r="102">
          <cell r="G102" t="str">
            <v>105416-P.S.R. CAMARICO                  </v>
          </cell>
          <cell r="H102">
            <v>3</v>
          </cell>
          <cell r="I102">
            <v>2</v>
          </cell>
          <cell r="J102">
            <v>6</v>
          </cell>
          <cell r="K102">
            <v>1</v>
          </cell>
          <cell r="L102">
            <v>3</v>
          </cell>
          <cell r="M102">
            <v>2</v>
          </cell>
          <cell r="N102">
            <v>1</v>
          </cell>
          <cell r="O102">
            <v>14</v>
          </cell>
          <cell r="P102">
            <v>5</v>
          </cell>
          <cell r="R102">
            <v>12</v>
          </cell>
          <cell r="S102">
            <v>49</v>
          </cell>
        </row>
        <row r="103">
          <cell r="G103" t="str">
            <v>105417-P.S.R. ALCONES BAJOS</v>
          </cell>
          <cell r="H103">
            <v>8</v>
          </cell>
          <cell r="I103">
            <v>4</v>
          </cell>
          <cell r="J103">
            <v>2</v>
          </cell>
          <cell r="L103">
            <v>9</v>
          </cell>
          <cell r="M103">
            <v>7</v>
          </cell>
          <cell r="O103">
            <v>14</v>
          </cell>
          <cell r="P103">
            <v>12</v>
          </cell>
          <cell r="Q103">
            <v>1</v>
          </cell>
          <cell r="S103">
            <v>57</v>
          </cell>
        </row>
        <row r="104">
          <cell r="G104" t="str">
            <v>105419-P.S.R. LAS SOSSAS</v>
          </cell>
          <cell r="I104">
            <v>2</v>
          </cell>
          <cell r="J104">
            <v>4</v>
          </cell>
          <cell r="K104">
            <v>4</v>
          </cell>
          <cell r="L104">
            <v>1</v>
          </cell>
          <cell r="M104">
            <v>3</v>
          </cell>
          <cell r="N104">
            <v>2</v>
          </cell>
          <cell r="O104">
            <v>1</v>
          </cell>
          <cell r="P104">
            <v>2</v>
          </cell>
          <cell r="S104">
            <v>19</v>
          </cell>
        </row>
        <row r="105">
          <cell r="G105" t="str">
            <v>105420-P.S.R. LIMARI</v>
          </cell>
          <cell r="H105">
            <v>9</v>
          </cell>
          <cell r="J105">
            <v>5</v>
          </cell>
          <cell r="K105">
            <v>8</v>
          </cell>
          <cell r="L105">
            <v>26</v>
          </cell>
          <cell r="M105">
            <v>14</v>
          </cell>
          <cell r="N105">
            <v>10</v>
          </cell>
          <cell r="O105">
            <v>28</v>
          </cell>
          <cell r="P105">
            <v>9</v>
          </cell>
          <cell r="Q105">
            <v>6</v>
          </cell>
          <cell r="R105">
            <v>36</v>
          </cell>
          <cell r="S105">
            <v>151</v>
          </cell>
        </row>
        <row r="106">
          <cell r="G106" t="str">
            <v>105422-P.S.R. HORNILLOS</v>
          </cell>
          <cell r="K106">
            <v>3</v>
          </cell>
          <cell r="L106">
            <v>2</v>
          </cell>
          <cell r="M106">
            <v>8</v>
          </cell>
          <cell r="N106">
            <v>7</v>
          </cell>
          <cell r="O106">
            <v>3</v>
          </cell>
          <cell r="P106">
            <v>8</v>
          </cell>
          <cell r="S106">
            <v>31</v>
          </cell>
        </row>
        <row r="107">
          <cell r="G107" t="str">
            <v>105437-P.S.R. CHALINGA</v>
          </cell>
          <cell r="J107">
            <v>4</v>
          </cell>
          <cell r="L107">
            <v>7</v>
          </cell>
          <cell r="M107">
            <v>9</v>
          </cell>
          <cell r="O107">
            <v>5</v>
          </cell>
          <cell r="S107">
            <v>25</v>
          </cell>
        </row>
        <row r="108">
          <cell r="G108" t="str">
            <v>105439-P.S.R. CERRO BLANCO</v>
          </cell>
          <cell r="H108">
            <v>5</v>
          </cell>
          <cell r="I108">
            <v>1</v>
          </cell>
          <cell r="J108">
            <v>1</v>
          </cell>
          <cell r="K108">
            <v>4</v>
          </cell>
          <cell r="L108">
            <v>3</v>
          </cell>
          <cell r="M108">
            <v>4</v>
          </cell>
          <cell r="N108">
            <v>3</v>
          </cell>
          <cell r="O108">
            <v>13</v>
          </cell>
          <cell r="P108">
            <v>3</v>
          </cell>
          <cell r="R108">
            <v>4</v>
          </cell>
          <cell r="S108">
            <v>41</v>
          </cell>
        </row>
        <row r="109">
          <cell r="G109" t="str">
            <v>105507-P.S.R. HUAMALATA</v>
          </cell>
          <cell r="H109">
            <v>2</v>
          </cell>
          <cell r="I109">
            <v>1</v>
          </cell>
          <cell r="J109">
            <v>3</v>
          </cell>
          <cell r="L109">
            <v>18</v>
          </cell>
          <cell r="M109">
            <v>3</v>
          </cell>
          <cell r="N109">
            <v>2</v>
          </cell>
          <cell r="O109">
            <v>29</v>
          </cell>
          <cell r="P109">
            <v>11</v>
          </cell>
          <cell r="R109">
            <v>34</v>
          </cell>
          <cell r="S109">
            <v>103</v>
          </cell>
        </row>
        <row r="110">
          <cell r="G110" t="str">
            <v>105510-P.S.R. RECOLETA</v>
          </cell>
          <cell r="H110">
            <v>11</v>
          </cell>
          <cell r="I110">
            <v>4</v>
          </cell>
          <cell r="J110">
            <v>3</v>
          </cell>
          <cell r="K110">
            <v>4</v>
          </cell>
          <cell r="L110">
            <v>4</v>
          </cell>
          <cell r="M110">
            <v>4</v>
          </cell>
          <cell r="N110">
            <v>10</v>
          </cell>
          <cell r="O110">
            <v>6</v>
          </cell>
          <cell r="P110">
            <v>2</v>
          </cell>
          <cell r="Q110">
            <v>3</v>
          </cell>
          <cell r="R110">
            <v>2</v>
          </cell>
          <cell r="S110">
            <v>53</v>
          </cell>
        </row>
        <row r="111">
          <cell r="G111" t="str">
            <v>105722-CECOF SAN JOSE DE LA DEHESA</v>
          </cell>
          <cell r="H111">
            <v>60</v>
          </cell>
          <cell r="I111">
            <v>51</v>
          </cell>
          <cell r="J111">
            <v>79</v>
          </cell>
          <cell r="K111">
            <v>52</v>
          </cell>
          <cell r="L111">
            <v>49</v>
          </cell>
          <cell r="M111">
            <v>54</v>
          </cell>
          <cell r="N111">
            <v>33</v>
          </cell>
          <cell r="O111">
            <v>40</v>
          </cell>
          <cell r="P111">
            <v>48</v>
          </cell>
          <cell r="Q111">
            <v>118</v>
          </cell>
          <cell r="R111">
            <v>30</v>
          </cell>
          <cell r="S111">
            <v>614</v>
          </cell>
        </row>
        <row r="112">
          <cell r="G112" t="str">
            <v>105723-CECOF LIMARI</v>
          </cell>
          <cell r="H112">
            <v>32</v>
          </cell>
          <cell r="I112">
            <v>21</v>
          </cell>
          <cell r="J112">
            <v>19</v>
          </cell>
          <cell r="K112">
            <v>26</v>
          </cell>
          <cell r="L112">
            <v>22</v>
          </cell>
          <cell r="M112">
            <v>14</v>
          </cell>
          <cell r="N112">
            <v>22</v>
          </cell>
          <cell r="O112">
            <v>25</v>
          </cell>
          <cell r="P112">
            <v>16</v>
          </cell>
          <cell r="Q112">
            <v>36</v>
          </cell>
          <cell r="R112">
            <v>25</v>
          </cell>
          <cell r="S112">
            <v>258</v>
          </cell>
        </row>
        <row r="113">
          <cell r="G113" t="str">
            <v>200258-CECOF LOS COPIHUES</v>
          </cell>
          <cell r="R113">
            <v>10</v>
          </cell>
          <cell r="S113">
            <v>10</v>
          </cell>
        </row>
        <row r="114">
          <cell r="G114" t="str">
            <v>04302-COMBARBALÁ</v>
          </cell>
          <cell r="H114">
            <v>141</v>
          </cell>
          <cell r="I114">
            <v>101</v>
          </cell>
          <cell r="J114">
            <v>127</v>
          </cell>
          <cell r="K114">
            <v>142</v>
          </cell>
          <cell r="L114">
            <v>174</v>
          </cell>
          <cell r="M114">
            <v>134</v>
          </cell>
          <cell r="N114">
            <v>162</v>
          </cell>
          <cell r="O114">
            <v>171</v>
          </cell>
          <cell r="P114">
            <v>175</v>
          </cell>
          <cell r="Q114">
            <v>150</v>
          </cell>
          <cell r="R114">
            <v>143</v>
          </cell>
          <cell r="S114">
            <v>1620</v>
          </cell>
        </row>
        <row r="115">
          <cell r="G115" t="str">
            <v>105105-HOSPITAL COMBARBALA</v>
          </cell>
          <cell r="H115">
            <v>60</v>
          </cell>
          <cell r="I115">
            <v>59</v>
          </cell>
          <cell r="J115">
            <v>59</v>
          </cell>
          <cell r="K115">
            <v>47</v>
          </cell>
          <cell r="L115">
            <v>64</v>
          </cell>
          <cell r="M115">
            <v>45</v>
          </cell>
          <cell r="N115">
            <v>58</v>
          </cell>
          <cell r="O115">
            <v>45</v>
          </cell>
          <cell r="P115">
            <v>53</v>
          </cell>
          <cell r="Q115">
            <v>52</v>
          </cell>
          <cell r="R115">
            <v>65</v>
          </cell>
          <cell r="S115">
            <v>607</v>
          </cell>
        </row>
        <row r="116">
          <cell r="G116" t="str">
            <v>105433-P.S.R. SAN LORENZO</v>
          </cell>
          <cell r="H116">
            <v>3</v>
          </cell>
          <cell r="I116">
            <v>2</v>
          </cell>
          <cell r="K116">
            <v>2</v>
          </cell>
          <cell r="M116">
            <v>6</v>
          </cell>
          <cell r="N116">
            <v>6</v>
          </cell>
          <cell r="O116">
            <v>3</v>
          </cell>
          <cell r="P116">
            <v>7</v>
          </cell>
          <cell r="Q116">
            <v>5</v>
          </cell>
          <cell r="R116">
            <v>6</v>
          </cell>
          <cell r="S116">
            <v>40</v>
          </cell>
        </row>
        <row r="117">
          <cell r="G117" t="str">
            <v>105434-P.S.R. SAN MARCOS</v>
          </cell>
          <cell r="H117">
            <v>14</v>
          </cell>
          <cell r="I117">
            <v>15</v>
          </cell>
          <cell r="J117">
            <v>17</v>
          </cell>
          <cell r="K117">
            <v>30</v>
          </cell>
          <cell r="L117">
            <v>30</v>
          </cell>
          <cell r="M117">
            <v>5</v>
          </cell>
          <cell r="N117">
            <v>11</v>
          </cell>
          <cell r="O117">
            <v>27</v>
          </cell>
          <cell r="P117">
            <v>28</v>
          </cell>
          <cell r="Q117">
            <v>19</v>
          </cell>
          <cell r="R117">
            <v>18</v>
          </cell>
          <cell r="S117">
            <v>214</v>
          </cell>
        </row>
        <row r="118">
          <cell r="G118" t="str">
            <v>105441-P.S.R. MANQUEHUA</v>
          </cell>
          <cell r="H118">
            <v>19</v>
          </cell>
          <cell r="I118">
            <v>0</v>
          </cell>
          <cell r="J118">
            <v>5</v>
          </cell>
          <cell r="K118">
            <v>18</v>
          </cell>
          <cell r="L118">
            <v>12</v>
          </cell>
          <cell r="M118">
            <v>8</v>
          </cell>
          <cell r="N118">
            <v>9</v>
          </cell>
          <cell r="O118">
            <v>9</v>
          </cell>
          <cell r="P118">
            <v>8</v>
          </cell>
          <cell r="Q118">
            <v>9</v>
          </cell>
          <cell r="R118">
            <v>7</v>
          </cell>
          <cell r="S118">
            <v>104</v>
          </cell>
        </row>
        <row r="119">
          <cell r="G119" t="str">
            <v>105459-P.S.R. BARRANCAS                </v>
          </cell>
          <cell r="H119">
            <v>4</v>
          </cell>
          <cell r="I119">
            <v>1</v>
          </cell>
          <cell r="J119">
            <v>2</v>
          </cell>
          <cell r="K119">
            <v>1</v>
          </cell>
          <cell r="L119">
            <v>8</v>
          </cell>
          <cell r="M119">
            <v>4</v>
          </cell>
          <cell r="N119">
            <v>5</v>
          </cell>
          <cell r="O119">
            <v>5</v>
          </cell>
          <cell r="P119">
            <v>14</v>
          </cell>
          <cell r="Q119">
            <v>4</v>
          </cell>
          <cell r="R119">
            <v>9</v>
          </cell>
          <cell r="S119">
            <v>57</v>
          </cell>
        </row>
        <row r="120">
          <cell r="G120" t="str">
            <v>105460-P.S.R. COGOTI 18</v>
          </cell>
          <cell r="H120">
            <v>6</v>
          </cell>
          <cell r="I120">
            <v>8</v>
          </cell>
          <cell r="J120">
            <v>8</v>
          </cell>
          <cell r="K120">
            <v>9</v>
          </cell>
          <cell r="L120">
            <v>22</v>
          </cell>
          <cell r="M120">
            <v>2</v>
          </cell>
          <cell r="N120">
            <v>6</v>
          </cell>
          <cell r="O120">
            <v>12</v>
          </cell>
          <cell r="P120">
            <v>18</v>
          </cell>
          <cell r="Q120">
            <v>6</v>
          </cell>
          <cell r="R120">
            <v>1</v>
          </cell>
          <cell r="S120">
            <v>98</v>
          </cell>
        </row>
        <row r="121">
          <cell r="G121" t="str">
            <v>105461-P.S.R. EL HUACHO</v>
          </cell>
          <cell r="H121">
            <v>8</v>
          </cell>
          <cell r="I121">
            <v>3</v>
          </cell>
          <cell r="J121">
            <v>9</v>
          </cell>
          <cell r="K121">
            <v>16</v>
          </cell>
          <cell r="L121">
            <v>6</v>
          </cell>
          <cell r="M121">
            <v>2</v>
          </cell>
          <cell r="N121">
            <v>4</v>
          </cell>
          <cell r="O121">
            <v>8</v>
          </cell>
          <cell r="P121">
            <v>5</v>
          </cell>
          <cell r="Q121">
            <v>7</v>
          </cell>
          <cell r="R121">
            <v>4</v>
          </cell>
          <cell r="S121">
            <v>72</v>
          </cell>
        </row>
        <row r="122">
          <cell r="G122" t="str">
            <v>105462-P.S.R. EL SAUCE</v>
          </cell>
          <cell r="H122">
            <v>1</v>
          </cell>
          <cell r="I122">
            <v>2</v>
          </cell>
          <cell r="K122">
            <v>1</v>
          </cell>
          <cell r="L122">
            <v>4</v>
          </cell>
          <cell r="M122">
            <v>9</v>
          </cell>
          <cell r="N122">
            <v>7</v>
          </cell>
          <cell r="O122">
            <v>10</v>
          </cell>
          <cell r="P122">
            <v>6</v>
          </cell>
          <cell r="Q122">
            <v>9</v>
          </cell>
          <cell r="R122">
            <v>2</v>
          </cell>
          <cell r="S122">
            <v>51</v>
          </cell>
        </row>
        <row r="123">
          <cell r="G123" t="str">
            <v>105463-P.S.R. QUILITAPIA</v>
          </cell>
          <cell r="H123">
            <v>5</v>
          </cell>
          <cell r="I123">
            <v>5</v>
          </cell>
          <cell r="J123">
            <v>1</v>
          </cell>
          <cell r="K123">
            <v>3</v>
          </cell>
          <cell r="L123">
            <v>10</v>
          </cell>
          <cell r="M123">
            <v>5</v>
          </cell>
          <cell r="N123">
            <v>31</v>
          </cell>
          <cell r="O123">
            <v>17</v>
          </cell>
          <cell r="P123">
            <v>7</v>
          </cell>
          <cell r="Q123">
            <v>18</v>
          </cell>
          <cell r="R123">
            <v>11</v>
          </cell>
          <cell r="S123">
            <v>113</v>
          </cell>
        </row>
        <row r="124">
          <cell r="G124" t="str">
            <v>105464-P.S.R. LA LIGUA</v>
          </cell>
          <cell r="H124">
            <v>6</v>
          </cell>
          <cell r="I124">
            <v>3</v>
          </cell>
          <cell r="J124">
            <v>8</v>
          </cell>
          <cell r="K124">
            <v>6</v>
          </cell>
          <cell r="L124">
            <v>8</v>
          </cell>
          <cell r="M124">
            <v>9</v>
          </cell>
          <cell r="N124">
            <v>4</v>
          </cell>
          <cell r="O124">
            <v>18</v>
          </cell>
          <cell r="P124">
            <v>8</v>
          </cell>
          <cell r="Q124">
            <v>9</v>
          </cell>
          <cell r="R124">
            <v>9</v>
          </cell>
          <cell r="S124">
            <v>88</v>
          </cell>
        </row>
        <row r="125">
          <cell r="G125" t="str">
            <v>105465-P.S.R. RAMADILLA</v>
          </cell>
          <cell r="H125">
            <v>10</v>
          </cell>
          <cell r="I125">
            <v>3</v>
          </cell>
          <cell r="J125">
            <v>13</v>
          </cell>
          <cell r="K125">
            <v>5</v>
          </cell>
          <cell r="L125">
            <v>6</v>
          </cell>
          <cell r="M125">
            <v>8</v>
          </cell>
          <cell r="N125">
            <v>9</v>
          </cell>
          <cell r="O125">
            <v>9</v>
          </cell>
          <cell r="P125">
            <v>12</v>
          </cell>
          <cell r="Q125">
            <v>4</v>
          </cell>
          <cell r="R125">
            <v>4</v>
          </cell>
          <cell r="S125">
            <v>83</v>
          </cell>
        </row>
        <row r="126">
          <cell r="G126" t="str">
            <v>105466-P.S.R. VALLE HERMOSO</v>
          </cell>
          <cell r="H126">
            <v>5</v>
          </cell>
          <cell r="J126">
            <v>4</v>
          </cell>
          <cell r="K126">
            <v>2</v>
          </cell>
          <cell r="L126">
            <v>2</v>
          </cell>
          <cell r="M126">
            <v>5</v>
          </cell>
          <cell r="N126">
            <v>9</v>
          </cell>
          <cell r="O126">
            <v>8</v>
          </cell>
          <cell r="P126">
            <v>6</v>
          </cell>
          <cell r="Q126">
            <v>5</v>
          </cell>
          <cell r="R126">
            <v>5</v>
          </cell>
          <cell r="S126">
            <v>51</v>
          </cell>
        </row>
        <row r="127">
          <cell r="G127" t="str">
            <v>105490-P.S.R. EL DURAZNO</v>
          </cell>
          <cell r="J127">
            <v>1</v>
          </cell>
          <cell r="K127">
            <v>2</v>
          </cell>
          <cell r="L127">
            <v>2</v>
          </cell>
          <cell r="M127">
            <v>26</v>
          </cell>
          <cell r="N127">
            <v>3</v>
          </cell>
          <cell r="P127">
            <v>3</v>
          </cell>
          <cell r="Q127">
            <v>3</v>
          </cell>
          <cell r="R127">
            <v>2</v>
          </cell>
          <cell r="S127">
            <v>42</v>
          </cell>
        </row>
        <row r="128">
          <cell r="G128" t="str">
            <v>04304-MONTE PATRIA</v>
          </cell>
          <cell r="H128">
            <v>112</v>
          </cell>
          <cell r="I128">
            <v>187</v>
          </cell>
          <cell r="J128">
            <v>107</v>
          </cell>
          <cell r="K128">
            <v>154</v>
          </cell>
          <cell r="L128">
            <v>249</v>
          </cell>
          <cell r="M128">
            <v>298</v>
          </cell>
          <cell r="N128">
            <v>146</v>
          </cell>
          <cell r="O128">
            <v>158</v>
          </cell>
          <cell r="P128">
            <v>124</v>
          </cell>
          <cell r="Q128">
            <v>146</v>
          </cell>
          <cell r="R128">
            <v>96</v>
          </cell>
          <cell r="S128">
            <v>1777</v>
          </cell>
        </row>
        <row r="129">
          <cell r="G129" t="str">
            <v>105307-CES. RURAL MONTE PATRIA</v>
          </cell>
          <cell r="H129">
            <v>9</v>
          </cell>
          <cell r="I129">
            <v>39</v>
          </cell>
          <cell r="J129">
            <v>17</v>
          </cell>
          <cell r="K129">
            <v>21</v>
          </cell>
          <cell r="L129">
            <v>38</v>
          </cell>
          <cell r="M129">
            <v>46</v>
          </cell>
          <cell r="N129">
            <v>26</v>
          </cell>
          <cell r="O129">
            <v>31</v>
          </cell>
          <cell r="P129">
            <v>24</v>
          </cell>
          <cell r="Q129">
            <v>42</v>
          </cell>
          <cell r="R129">
            <v>9</v>
          </cell>
          <cell r="S129">
            <v>302</v>
          </cell>
        </row>
        <row r="130">
          <cell r="G130" t="str">
            <v>105311-CES. RURAL CHAÑARAL ALTO</v>
          </cell>
          <cell r="H130">
            <v>10</v>
          </cell>
          <cell r="I130">
            <v>13</v>
          </cell>
          <cell r="J130">
            <v>23</v>
          </cell>
          <cell r="K130">
            <v>21</v>
          </cell>
          <cell r="L130">
            <v>73</v>
          </cell>
          <cell r="M130">
            <v>24</v>
          </cell>
          <cell r="N130">
            <v>20</v>
          </cell>
          <cell r="O130">
            <v>25</v>
          </cell>
          <cell r="P130">
            <v>20</v>
          </cell>
          <cell r="Q130">
            <v>21</v>
          </cell>
          <cell r="R130">
            <v>24</v>
          </cell>
          <cell r="S130">
            <v>274</v>
          </cell>
        </row>
        <row r="131">
          <cell r="G131" t="str">
            <v>105312-CES. RURAL CAREN</v>
          </cell>
          <cell r="H131">
            <v>17</v>
          </cell>
          <cell r="I131">
            <v>28</v>
          </cell>
          <cell r="J131">
            <v>7</v>
          </cell>
          <cell r="K131">
            <v>2</v>
          </cell>
          <cell r="L131">
            <v>5</v>
          </cell>
          <cell r="M131">
            <v>6</v>
          </cell>
          <cell r="N131">
            <v>17</v>
          </cell>
          <cell r="O131">
            <v>15</v>
          </cell>
          <cell r="P131">
            <v>16</v>
          </cell>
          <cell r="Q131">
            <v>7</v>
          </cell>
          <cell r="R131">
            <v>4</v>
          </cell>
          <cell r="S131">
            <v>124</v>
          </cell>
        </row>
        <row r="132">
          <cell r="G132" t="str">
            <v>105318-CES. RURAL EL PALQUI</v>
          </cell>
          <cell r="H132">
            <v>51</v>
          </cell>
          <cell r="I132">
            <v>89</v>
          </cell>
          <cell r="J132">
            <v>38</v>
          </cell>
          <cell r="K132">
            <v>74</v>
          </cell>
          <cell r="L132">
            <v>57</v>
          </cell>
          <cell r="M132">
            <v>45</v>
          </cell>
          <cell r="N132">
            <v>59</v>
          </cell>
          <cell r="O132">
            <v>39</v>
          </cell>
          <cell r="P132">
            <v>41</v>
          </cell>
          <cell r="Q132">
            <v>21</v>
          </cell>
          <cell r="R132">
            <v>32</v>
          </cell>
          <cell r="S132">
            <v>546</v>
          </cell>
        </row>
        <row r="133">
          <cell r="G133" t="str">
            <v>105425-P.S.R. CHILECITO</v>
          </cell>
          <cell r="H133">
            <v>4</v>
          </cell>
          <cell r="I133">
            <v>6</v>
          </cell>
          <cell r="L133">
            <v>3</v>
          </cell>
          <cell r="Q133">
            <v>2</v>
          </cell>
          <cell r="S133">
            <v>15</v>
          </cell>
        </row>
        <row r="134">
          <cell r="G134" t="str">
            <v>105427-P.S.R. HACIENDA VALDIVIA</v>
          </cell>
          <cell r="H134">
            <v>1</v>
          </cell>
          <cell r="J134">
            <v>2</v>
          </cell>
          <cell r="K134">
            <v>1</v>
          </cell>
          <cell r="L134">
            <v>4</v>
          </cell>
          <cell r="O134">
            <v>2</v>
          </cell>
          <cell r="P134">
            <v>2</v>
          </cell>
          <cell r="Q134">
            <v>2</v>
          </cell>
          <cell r="R134">
            <v>1</v>
          </cell>
          <cell r="S134">
            <v>15</v>
          </cell>
        </row>
        <row r="135">
          <cell r="G135" t="str">
            <v>105428-P.S.R. HUATULAME</v>
          </cell>
          <cell r="H135">
            <v>1</v>
          </cell>
          <cell r="L135">
            <v>2</v>
          </cell>
          <cell r="M135">
            <v>8</v>
          </cell>
          <cell r="N135">
            <v>3</v>
          </cell>
          <cell r="O135">
            <v>1</v>
          </cell>
          <cell r="P135">
            <v>3</v>
          </cell>
          <cell r="Q135">
            <v>8</v>
          </cell>
          <cell r="R135">
            <v>12</v>
          </cell>
          <cell r="S135">
            <v>38</v>
          </cell>
        </row>
        <row r="136">
          <cell r="G136" t="str">
            <v>105430-P.S.R. MIALQUI</v>
          </cell>
          <cell r="H136">
            <v>4</v>
          </cell>
          <cell r="I136">
            <v>6</v>
          </cell>
          <cell r="J136">
            <v>2</v>
          </cell>
          <cell r="K136">
            <v>3</v>
          </cell>
          <cell r="L136">
            <v>4</v>
          </cell>
          <cell r="M136">
            <v>2</v>
          </cell>
          <cell r="N136">
            <v>3</v>
          </cell>
          <cell r="O136">
            <v>3</v>
          </cell>
          <cell r="P136">
            <v>3</v>
          </cell>
          <cell r="Q136">
            <v>6</v>
          </cell>
          <cell r="R136">
            <v>2</v>
          </cell>
          <cell r="S136">
            <v>38</v>
          </cell>
        </row>
        <row r="137">
          <cell r="G137" t="str">
            <v>105431-P.S.R. PEDREGAL</v>
          </cell>
          <cell r="H137">
            <v>3</v>
          </cell>
          <cell r="I137">
            <v>4</v>
          </cell>
          <cell r="J137">
            <v>2</v>
          </cell>
          <cell r="K137">
            <v>4</v>
          </cell>
          <cell r="L137">
            <v>6</v>
          </cell>
          <cell r="M137">
            <v>3</v>
          </cell>
          <cell r="N137">
            <v>5</v>
          </cell>
          <cell r="O137">
            <v>4</v>
          </cell>
          <cell r="P137">
            <v>8</v>
          </cell>
          <cell r="Q137">
            <v>20</v>
          </cell>
          <cell r="S137">
            <v>59</v>
          </cell>
        </row>
        <row r="138">
          <cell r="G138" t="str">
            <v>105432-P.S.R. RAPEL</v>
          </cell>
          <cell r="H138">
            <v>2</v>
          </cell>
          <cell r="J138">
            <v>12</v>
          </cell>
          <cell r="K138">
            <v>10</v>
          </cell>
          <cell r="L138">
            <v>20</v>
          </cell>
          <cell r="M138">
            <v>58</v>
          </cell>
          <cell r="N138">
            <v>2</v>
          </cell>
          <cell r="O138">
            <v>30</v>
          </cell>
          <cell r="Q138">
            <v>5</v>
          </cell>
          <cell r="S138">
            <v>139</v>
          </cell>
        </row>
        <row r="139">
          <cell r="G139" t="str">
            <v>105435-P.S.R. TULAHUEN</v>
          </cell>
          <cell r="H139">
            <v>10</v>
          </cell>
          <cell r="J139">
            <v>3</v>
          </cell>
          <cell r="K139">
            <v>13</v>
          </cell>
          <cell r="L139">
            <v>4</v>
          </cell>
          <cell r="M139">
            <v>51</v>
          </cell>
          <cell r="N139">
            <v>9</v>
          </cell>
          <cell r="O139">
            <v>4</v>
          </cell>
          <cell r="P139">
            <v>6</v>
          </cell>
          <cell r="Q139">
            <v>12</v>
          </cell>
          <cell r="S139">
            <v>112</v>
          </cell>
        </row>
        <row r="140">
          <cell r="G140" t="str">
            <v>105436-P.S.R. EL MAITEN</v>
          </cell>
          <cell r="I140">
            <v>2</v>
          </cell>
          <cell r="K140">
            <v>3</v>
          </cell>
          <cell r="L140">
            <v>31</v>
          </cell>
          <cell r="M140">
            <v>55</v>
          </cell>
          <cell r="N140">
            <v>2</v>
          </cell>
          <cell r="O140">
            <v>3</v>
          </cell>
          <cell r="P140">
            <v>1</v>
          </cell>
          <cell r="R140">
            <v>12</v>
          </cell>
          <cell r="S140">
            <v>109</v>
          </cell>
        </row>
        <row r="141">
          <cell r="G141" t="str">
            <v>105489-P.S.R. RAMADAS DE TULAHUEN</v>
          </cell>
          <cell r="J141">
            <v>1</v>
          </cell>
          <cell r="K141">
            <v>2</v>
          </cell>
          <cell r="L141">
            <v>2</v>
          </cell>
          <cell r="O141">
            <v>1</v>
          </cell>
          <cell r="S141">
            <v>6</v>
          </cell>
        </row>
        <row r="142">
          <cell r="G142" t="str">
            <v>04304-PUNITAQUI</v>
          </cell>
          <cell r="H142">
            <v>60</v>
          </cell>
          <cell r="I142">
            <v>56</v>
          </cell>
          <cell r="J142">
            <v>73</v>
          </cell>
          <cell r="K142">
            <v>55</v>
          </cell>
          <cell r="L142">
            <v>56</v>
          </cell>
          <cell r="M142">
            <v>57</v>
          </cell>
          <cell r="N142">
            <v>52</v>
          </cell>
          <cell r="O142">
            <v>39</v>
          </cell>
          <cell r="P142">
            <v>70</v>
          </cell>
          <cell r="Q142">
            <v>44</v>
          </cell>
          <cell r="R142">
            <v>28</v>
          </cell>
          <cell r="S142">
            <v>590</v>
          </cell>
        </row>
        <row r="143">
          <cell r="G143" t="str">
            <v>105308-CES. RURAL PUNITAQUI</v>
          </cell>
          <cell r="H143">
            <v>56</v>
          </cell>
          <cell r="I143">
            <v>47</v>
          </cell>
          <cell r="J143">
            <v>59</v>
          </cell>
          <cell r="K143">
            <v>47</v>
          </cell>
          <cell r="L143">
            <v>56</v>
          </cell>
          <cell r="M143">
            <v>56</v>
          </cell>
          <cell r="N143">
            <v>46</v>
          </cell>
          <cell r="O143">
            <v>38</v>
          </cell>
          <cell r="P143">
            <v>57</v>
          </cell>
          <cell r="Q143">
            <v>30</v>
          </cell>
          <cell r="R143">
            <v>16</v>
          </cell>
          <cell r="S143">
            <v>508</v>
          </cell>
        </row>
        <row r="144">
          <cell r="G144" t="str">
            <v>105440-P.S.R. DIVISADERO</v>
          </cell>
          <cell r="H144">
            <v>4</v>
          </cell>
          <cell r="I144">
            <v>9</v>
          </cell>
          <cell r="J144">
            <v>14</v>
          </cell>
          <cell r="K144">
            <v>8</v>
          </cell>
          <cell r="M144">
            <v>1</v>
          </cell>
          <cell r="N144">
            <v>6</v>
          </cell>
          <cell r="O144">
            <v>1</v>
          </cell>
          <cell r="P144">
            <v>13</v>
          </cell>
          <cell r="Q144">
            <v>14</v>
          </cell>
          <cell r="R144">
            <v>12</v>
          </cell>
          <cell r="S144">
            <v>82</v>
          </cell>
        </row>
        <row r="145">
          <cell r="G145" t="str">
            <v>04305-RIO HURTADO</v>
          </cell>
          <cell r="H145">
            <v>40</v>
          </cell>
          <cell r="I145">
            <v>28</v>
          </cell>
          <cell r="J145">
            <v>73</v>
          </cell>
          <cell r="K145">
            <v>50</v>
          </cell>
          <cell r="L145">
            <v>44</v>
          </cell>
          <cell r="M145">
            <v>29</v>
          </cell>
          <cell r="N145">
            <v>29</v>
          </cell>
          <cell r="O145">
            <v>69</v>
          </cell>
          <cell r="P145">
            <v>22</v>
          </cell>
          <cell r="Q145">
            <v>24</v>
          </cell>
          <cell r="R145">
            <v>38</v>
          </cell>
          <cell r="S145">
            <v>446</v>
          </cell>
        </row>
        <row r="146">
          <cell r="G146" t="str">
            <v>105310-CES. RURAL PICHASCA</v>
          </cell>
          <cell r="H146">
            <v>8</v>
          </cell>
          <cell r="I146">
            <v>7</v>
          </cell>
          <cell r="J146">
            <v>39</v>
          </cell>
          <cell r="K146">
            <v>16</v>
          </cell>
          <cell r="L146">
            <v>20</v>
          </cell>
          <cell r="M146">
            <v>8</v>
          </cell>
          <cell r="N146">
            <v>13</v>
          </cell>
          <cell r="O146">
            <v>16</v>
          </cell>
          <cell r="P146">
            <v>12</v>
          </cell>
          <cell r="Q146">
            <v>16</v>
          </cell>
          <cell r="R146">
            <v>7</v>
          </cell>
          <cell r="S146">
            <v>162</v>
          </cell>
        </row>
        <row r="147">
          <cell r="G147" t="str">
            <v>105409-P.S.R. EL CHAÑAR</v>
          </cell>
          <cell r="H147">
            <v>6</v>
          </cell>
          <cell r="I147">
            <v>3</v>
          </cell>
          <cell r="J147">
            <v>3</v>
          </cell>
          <cell r="K147">
            <v>7</v>
          </cell>
          <cell r="N147">
            <v>3</v>
          </cell>
          <cell r="P147">
            <v>2</v>
          </cell>
          <cell r="R147">
            <v>2</v>
          </cell>
          <cell r="S147">
            <v>26</v>
          </cell>
        </row>
        <row r="148">
          <cell r="G148" t="str">
            <v>105410-P.S.R. HURTADO</v>
          </cell>
          <cell r="H148">
            <v>4</v>
          </cell>
          <cell r="I148">
            <v>3</v>
          </cell>
          <cell r="J148">
            <v>4</v>
          </cell>
          <cell r="K148">
            <v>2</v>
          </cell>
          <cell r="M148">
            <v>3</v>
          </cell>
          <cell r="N148">
            <v>4</v>
          </cell>
          <cell r="O148">
            <v>1</v>
          </cell>
          <cell r="R148">
            <v>11</v>
          </cell>
          <cell r="S148">
            <v>32</v>
          </cell>
        </row>
        <row r="149">
          <cell r="G149" t="str">
            <v>105411-P.S.R. LAS BREAS</v>
          </cell>
          <cell r="H149">
            <v>8</v>
          </cell>
          <cell r="I149">
            <v>10</v>
          </cell>
          <cell r="J149">
            <v>6</v>
          </cell>
          <cell r="K149">
            <v>15</v>
          </cell>
          <cell r="L149">
            <v>12</v>
          </cell>
          <cell r="M149">
            <v>5</v>
          </cell>
          <cell r="N149">
            <v>4</v>
          </cell>
          <cell r="O149">
            <v>29</v>
          </cell>
          <cell r="Q149">
            <v>4</v>
          </cell>
          <cell r="R149">
            <v>8</v>
          </cell>
          <cell r="S149">
            <v>101</v>
          </cell>
        </row>
        <row r="150">
          <cell r="G150" t="str">
            <v>105413-P.S.R. SAMO ALTO</v>
          </cell>
          <cell r="H150">
            <v>1</v>
          </cell>
          <cell r="J150">
            <v>6</v>
          </cell>
          <cell r="K150">
            <v>6</v>
          </cell>
          <cell r="L150">
            <v>7</v>
          </cell>
          <cell r="M150">
            <v>5</v>
          </cell>
          <cell r="N150">
            <v>5</v>
          </cell>
          <cell r="O150">
            <v>9</v>
          </cell>
          <cell r="P150">
            <v>2</v>
          </cell>
          <cell r="Q150">
            <v>1</v>
          </cell>
          <cell r="R150">
            <v>5</v>
          </cell>
          <cell r="S150">
            <v>47</v>
          </cell>
        </row>
        <row r="151">
          <cell r="G151" t="str">
            <v>105414-P.S.R. SERON</v>
          </cell>
          <cell r="H151">
            <v>7</v>
          </cell>
          <cell r="I151">
            <v>5</v>
          </cell>
          <cell r="J151">
            <v>11</v>
          </cell>
          <cell r="K151">
            <v>1</v>
          </cell>
          <cell r="M151">
            <v>5</v>
          </cell>
          <cell r="O151">
            <v>2</v>
          </cell>
          <cell r="P151">
            <v>1</v>
          </cell>
          <cell r="S151">
            <v>32</v>
          </cell>
        </row>
        <row r="152">
          <cell r="G152" t="str">
            <v>105503-P.S.R. TABAQUEROS</v>
          </cell>
          <cell r="H152">
            <v>6</v>
          </cell>
          <cell r="J152">
            <v>4</v>
          </cell>
          <cell r="K152">
            <v>3</v>
          </cell>
          <cell r="L152">
            <v>5</v>
          </cell>
          <cell r="M152">
            <v>3</v>
          </cell>
          <cell r="O152">
            <v>12</v>
          </cell>
          <cell r="P152">
            <v>5</v>
          </cell>
          <cell r="Q152">
            <v>3</v>
          </cell>
          <cell r="R152">
            <v>5</v>
          </cell>
          <cell r="S152">
            <v>46</v>
          </cell>
        </row>
        <row r="153">
          <cell r="G153" t="str">
            <v>Total general</v>
          </cell>
          <cell r="H153">
            <v>3658</v>
          </cell>
          <cell r="I153">
            <v>4077</v>
          </cell>
          <cell r="J153">
            <v>4036</v>
          </cell>
          <cell r="K153">
            <v>3693</v>
          </cell>
          <cell r="L153">
            <v>4613</v>
          </cell>
          <cell r="M153">
            <v>3778</v>
          </cell>
          <cell r="N153">
            <v>3697</v>
          </cell>
          <cell r="O153">
            <v>4319</v>
          </cell>
          <cell r="P153">
            <v>4143</v>
          </cell>
          <cell r="Q153">
            <v>4110</v>
          </cell>
          <cell r="R153">
            <v>2923</v>
          </cell>
          <cell r="S153">
            <v>43047</v>
          </cell>
        </row>
      </sheetData>
      <sheetData sheetId="20">
        <row r="2">
          <cell r="G2" t="str">
            <v>Suma de Total</v>
          </cell>
          <cell r="H2" t="str">
            <v>Etiquetas de columna</v>
          </cell>
          <cell r="AB2" t="str">
            <v>Suma de Total</v>
          </cell>
          <cell r="AC2" t="str">
            <v>Etiquetas de columna</v>
          </cell>
        </row>
        <row r="3">
          <cell r="G3" t="str">
            <v>Etiquetas de fila</v>
          </cell>
          <cell r="H3">
            <v>1</v>
          </cell>
          <cell r="I3">
            <v>2</v>
          </cell>
          <cell r="J3">
            <v>3</v>
          </cell>
          <cell r="K3">
            <v>4</v>
          </cell>
          <cell r="L3">
            <v>5</v>
          </cell>
          <cell r="M3">
            <v>6</v>
          </cell>
          <cell r="N3">
            <v>7</v>
          </cell>
          <cell r="O3">
            <v>8</v>
          </cell>
          <cell r="P3">
            <v>9</v>
          </cell>
          <cell r="Q3">
            <v>10</v>
          </cell>
          <cell r="R3">
            <v>11</v>
          </cell>
          <cell r="S3" t="str">
            <v>Total general</v>
          </cell>
          <cell r="AB3" t="str">
            <v>Etiquetas de fila</v>
          </cell>
          <cell r="AC3">
            <v>1</v>
          </cell>
          <cell r="AD3">
            <v>2</v>
          </cell>
          <cell r="AE3">
            <v>3</v>
          </cell>
          <cell r="AF3">
            <v>4</v>
          </cell>
          <cell r="AG3">
            <v>5</v>
          </cell>
          <cell r="AH3">
            <v>6</v>
          </cell>
          <cell r="AI3">
            <v>7</v>
          </cell>
          <cell r="AJ3">
            <v>8</v>
          </cell>
          <cell r="AK3">
            <v>9</v>
          </cell>
          <cell r="AL3">
            <v>10</v>
          </cell>
          <cell r="AM3">
            <v>11</v>
          </cell>
          <cell r="AN3" t="str">
            <v>Total general</v>
          </cell>
        </row>
        <row r="4">
          <cell r="G4" t="str">
            <v>04101-LA SERENA</v>
          </cell>
          <cell r="H4">
            <v>58</v>
          </cell>
          <cell r="I4">
            <v>36</v>
          </cell>
          <cell r="J4">
            <v>82</v>
          </cell>
          <cell r="K4">
            <v>48</v>
          </cell>
          <cell r="L4">
            <v>67</v>
          </cell>
          <cell r="M4">
            <v>58</v>
          </cell>
          <cell r="N4">
            <v>41</v>
          </cell>
          <cell r="O4">
            <v>57</v>
          </cell>
          <cell r="P4">
            <v>51</v>
          </cell>
          <cell r="Q4">
            <v>45</v>
          </cell>
          <cell r="R4">
            <v>19</v>
          </cell>
          <cell r="S4">
            <v>562</v>
          </cell>
          <cell r="AB4" t="str">
            <v>04101-LA SERENA</v>
          </cell>
          <cell r="AC4">
            <v>24</v>
          </cell>
          <cell r="AD4">
            <v>51</v>
          </cell>
          <cell r="AE4">
            <v>25</v>
          </cell>
          <cell r="AF4">
            <v>28</v>
          </cell>
          <cell r="AG4">
            <v>19</v>
          </cell>
          <cell r="AH4">
            <v>71</v>
          </cell>
          <cell r="AI4">
            <v>28</v>
          </cell>
          <cell r="AJ4">
            <v>83</v>
          </cell>
          <cell r="AK4">
            <v>35</v>
          </cell>
          <cell r="AL4">
            <v>28</v>
          </cell>
          <cell r="AM4">
            <v>9</v>
          </cell>
          <cell r="AN4">
            <v>401</v>
          </cell>
        </row>
        <row r="5">
          <cell r="G5" t="str">
            <v>105300-CES. CARDENAL CARO</v>
          </cell>
          <cell r="H5">
            <v>17</v>
          </cell>
          <cell r="I5">
            <v>10</v>
          </cell>
          <cell r="J5">
            <v>37</v>
          </cell>
          <cell r="K5">
            <v>18</v>
          </cell>
          <cell r="L5">
            <v>17</v>
          </cell>
          <cell r="M5">
            <v>9</v>
          </cell>
          <cell r="N5">
            <v>9</v>
          </cell>
          <cell r="O5">
            <v>9</v>
          </cell>
          <cell r="P5">
            <v>15</v>
          </cell>
          <cell r="Q5">
            <v>8</v>
          </cell>
          <cell r="R5">
            <v>2</v>
          </cell>
          <cell r="S5">
            <v>151</v>
          </cell>
          <cell r="AB5" t="str">
            <v>105300-CES. CARDENAL CARO</v>
          </cell>
          <cell r="AD5">
            <v>2</v>
          </cell>
          <cell r="AE5">
            <v>1</v>
          </cell>
          <cell r="AF5">
            <v>1</v>
          </cell>
          <cell r="AH5">
            <v>18</v>
          </cell>
          <cell r="AI5">
            <v>5</v>
          </cell>
          <cell r="AJ5">
            <v>5</v>
          </cell>
          <cell r="AK5">
            <v>2</v>
          </cell>
          <cell r="AM5">
            <v>1</v>
          </cell>
          <cell r="AN5">
            <v>35</v>
          </cell>
        </row>
        <row r="6">
          <cell r="G6" t="str">
            <v>105301-CES. LAS COMPAÑIAS</v>
          </cell>
          <cell r="H6">
            <v>5</v>
          </cell>
          <cell r="J6">
            <v>7</v>
          </cell>
          <cell r="K6">
            <v>6</v>
          </cell>
          <cell r="L6">
            <v>7</v>
          </cell>
          <cell r="M6">
            <v>4</v>
          </cell>
          <cell r="N6">
            <v>3</v>
          </cell>
          <cell r="O6">
            <v>5</v>
          </cell>
          <cell r="P6">
            <v>5</v>
          </cell>
          <cell r="Q6">
            <v>1</v>
          </cell>
          <cell r="S6">
            <v>43</v>
          </cell>
          <cell r="AB6" t="str">
            <v>105302-CES. PEDRO AGUIRRE C.</v>
          </cell>
          <cell r="AC6">
            <v>2</v>
          </cell>
          <cell r="AD6">
            <v>42</v>
          </cell>
          <cell r="AE6">
            <v>11</v>
          </cell>
          <cell r="AF6">
            <v>3</v>
          </cell>
          <cell r="AH6">
            <v>25</v>
          </cell>
          <cell r="AI6">
            <v>6</v>
          </cell>
          <cell r="AJ6">
            <v>7</v>
          </cell>
          <cell r="AK6">
            <v>19</v>
          </cell>
          <cell r="AL6">
            <v>12</v>
          </cell>
          <cell r="AM6">
            <v>1</v>
          </cell>
          <cell r="AN6">
            <v>128</v>
          </cell>
        </row>
        <row r="7">
          <cell r="G7" t="str">
            <v>105302-CES. PEDRO AGUIRRE C.</v>
          </cell>
          <cell r="H7">
            <v>7</v>
          </cell>
          <cell r="I7">
            <v>4</v>
          </cell>
          <cell r="J7">
            <v>10</v>
          </cell>
          <cell r="K7">
            <v>3</v>
          </cell>
          <cell r="L7">
            <v>11</v>
          </cell>
          <cell r="M7">
            <v>14</v>
          </cell>
          <cell r="N7">
            <v>9</v>
          </cell>
          <cell r="O7">
            <v>15</v>
          </cell>
          <cell r="P7">
            <v>7</v>
          </cell>
          <cell r="Q7">
            <v>14</v>
          </cell>
          <cell r="R7">
            <v>5</v>
          </cell>
          <cell r="S7">
            <v>99</v>
          </cell>
          <cell r="AB7" t="str">
            <v>105313-CES. SCHAFFHAUSER</v>
          </cell>
          <cell r="AC7">
            <v>11</v>
          </cell>
          <cell r="AD7">
            <v>3</v>
          </cell>
          <cell r="AE7">
            <v>8</v>
          </cell>
          <cell r="AF7">
            <v>4</v>
          </cell>
          <cell r="AG7">
            <v>5</v>
          </cell>
          <cell r="AH7">
            <v>11</v>
          </cell>
          <cell r="AI7">
            <v>2</v>
          </cell>
          <cell r="AJ7">
            <v>2</v>
          </cell>
          <cell r="AL7">
            <v>3</v>
          </cell>
          <cell r="AN7">
            <v>49</v>
          </cell>
        </row>
        <row r="8">
          <cell r="G8" t="str">
            <v>105313-CES. SCHAFFHAUSER</v>
          </cell>
          <cell r="H8">
            <v>14</v>
          </cell>
          <cell r="I8">
            <v>5</v>
          </cell>
          <cell r="J8">
            <v>7</v>
          </cell>
          <cell r="K8">
            <v>6</v>
          </cell>
          <cell r="L8">
            <v>3</v>
          </cell>
          <cell r="M8">
            <v>4</v>
          </cell>
          <cell r="N8">
            <v>2</v>
          </cell>
          <cell r="O8">
            <v>7</v>
          </cell>
          <cell r="P8">
            <v>7</v>
          </cell>
          <cell r="Q8">
            <v>3</v>
          </cell>
          <cell r="R8">
            <v>1</v>
          </cell>
          <cell r="S8">
            <v>59</v>
          </cell>
          <cell r="AB8" t="str">
            <v>105319-CES. CARDENAL R.S.H.</v>
          </cell>
          <cell r="AC8">
            <v>11</v>
          </cell>
          <cell r="AD8">
            <v>4</v>
          </cell>
          <cell r="AE8">
            <v>4</v>
          </cell>
          <cell r="AF8">
            <v>19</v>
          </cell>
          <cell r="AG8">
            <v>14</v>
          </cell>
          <cell r="AH8">
            <v>12</v>
          </cell>
          <cell r="AI8">
            <v>15</v>
          </cell>
          <cell r="AJ8">
            <v>10</v>
          </cell>
          <cell r="AK8">
            <v>14</v>
          </cell>
          <cell r="AL8">
            <v>8</v>
          </cell>
          <cell r="AM8">
            <v>6</v>
          </cell>
          <cell r="AN8">
            <v>117</v>
          </cell>
        </row>
        <row r="9">
          <cell r="G9" t="str">
            <v>105319-CES. CARDENAL R.S.H.</v>
          </cell>
          <cell r="H9">
            <v>3</v>
          </cell>
          <cell r="I9">
            <v>3</v>
          </cell>
          <cell r="J9">
            <v>4</v>
          </cell>
          <cell r="K9">
            <v>5</v>
          </cell>
          <cell r="L9">
            <v>9</v>
          </cell>
          <cell r="M9">
            <v>13</v>
          </cell>
          <cell r="N9">
            <v>11</v>
          </cell>
          <cell r="O9">
            <v>7</v>
          </cell>
          <cell r="P9">
            <v>8</v>
          </cell>
          <cell r="Q9">
            <v>5</v>
          </cell>
          <cell r="R9">
            <v>3</v>
          </cell>
          <cell r="S9">
            <v>71</v>
          </cell>
          <cell r="AB9" t="str">
            <v>105325-CESFAM JUAN PABLO II</v>
          </cell>
          <cell r="AE9">
            <v>1</v>
          </cell>
          <cell r="AF9">
            <v>1</v>
          </cell>
          <cell r="AH9">
            <v>5</v>
          </cell>
          <cell r="AJ9">
            <v>59</v>
          </cell>
          <cell r="AL9">
            <v>5</v>
          </cell>
          <cell r="AM9">
            <v>1</v>
          </cell>
          <cell r="AN9">
            <v>72</v>
          </cell>
        </row>
        <row r="10">
          <cell r="G10" t="str">
            <v>105325-CESFAM JUAN PABLO II</v>
          </cell>
          <cell r="H10">
            <v>12</v>
          </cell>
          <cell r="I10">
            <v>13</v>
          </cell>
          <cell r="J10">
            <v>15</v>
          </cell>
          <cell r="K10">
            <v>7</v>
          </cell>
          <cell r="L10">
            <v>20</v>
          </cell>
          <cell r="M10">
            <v>10</v>
          </cell>
          <cell r="N10">
            <v>5</v>
          </cell>
          <cell r="O10">
            <v>11</v>
          </cell>
          <cell r="P10">
            <v>8</v>
          </cell>
          <cell r="Q10">
            <v>12</v>
          </cell>
          <cell r="R10">
            <v>8</v>
          </cell>
          <cell r="S10">
            <v>121</v>
          </cell>
          <cell r="AB10" t="str">
            <v>04102-COQUIMBO</v>
          </cell>
          <cell r="AC10">
            <v>17</v>
          </cell>
          <cell r="AE10">
            <v>21</v>
          </cell>
          <cell r="AF10">
            <v>2</v>
          </cell>
          <cell r="AG10">
            <v>7</v>
          </cell>
          <cell r="AH10">
            <v>23</v>
          </cell>
          <cell r="AI10">
            <v>2</v>
          </cell>
          <cell r="AJ10">
            <v>1</v>
          </cell>
          <cell r="AK10">
            <v>6</v>
          </cell>
          <cell r="AL10">
            <v>1</v>
          </cell>
          <cell r="AN10">
            <v>80</v>
          </cell>
        </row>
        <row r="11">
          <cell r="G11" t="str">
            <v>105400-P.S.R. ALGARROBITO            </v>
          </cell>
          <cell r="I11">
            <v>1</v>
          </cell>
          <cell r="J11">
            <v>2</v>
          </cell>
          <cell r="K11">
            <v>2</v>
          </cell>
          <cell r="M11">
            <v>4</v>
          </cell>
          <cell r="N11">
            <v>2</v>
          </cell>
          <cell r="O11">
            <v>3</v>
          </cell>
          <cell r="Q11">
            <v>2</v>
          </cell>
          <cell r="S11">
            <v>16</v>
          </cell>
          <cell r="AB11" t="str">
            <v>105303-CES. SAN JUAN</v>
          </cell>
          <cell r="AC11">
            <v>13</v>
          </cell>
          <cell r="AE11">
            <v>2</v>
          </cell>
          <cell r="AF11">
            <v>2</v>
          </cell>
          <cell r="AK11">
            <v>2</v>
          </cell>
          <cell r="AN11">
            <v>19</v>
          </cell>
        </row>
        <row r="12">
          <cell r="G12" t="str">
            <v>105401-P.S.R. LAS ROJAS</v>
          </cell>
          <cell r="K12">
            <v>1</v>
          </cell>
          <cell r="P12">
            <v>1</v>
          </cell>
          <cell r="S12">
            <v>2</v>
          </cell>
          <cell r="AB12" t="str">
            <v>105304-CES. SANTA CECILIA</v>
          </cell>
          <cell r="AC12">
            <v>1</v>
          </cell>
          <cell r="AN12">
            <v>1</v>
          </cell>
        </row>
        <row r="13">
          <cell r="G13" t="str">
            <v>04102-COQUIMBO</v>
          </cell>
          <cell r="H13">
            <v>24</v>
          </cell>
          <cell r="I13">
            <v>34</v>
          </cell>
          <cell r="J13">
            <v>54</v>
          </cell>
          <cell r="K13">
            <v>49</v>
          </cell>
          <cell r="L13">
            <v>94</v>
          </cell>
          <cell r="M13">
            <v>80</v>
          </cell>
          <cell r="N13">
            <v>95</v>
          </cell>
          <cell r="O13">
            <v>72</v>
          </cell>
          <cell r="P13">
            <v>69</v>
          </cell>
          <cell r="Q13">
            <v>39</v>
          </cell>
          <cell r="R13">
            <v>55</v>
          </cell>
          <cell r="S13">
            <v>665</v>
          </cell>
          <cell r="AB13" t="str">
            <v>105305-CES. TIERRAS BLANCAS</v>
          </cell>
          <cell r="AC13">
            <v>3</v>
          </cell>
          <cell r="AE13">
            <v>19</v>
          </cell>
          <cell r="AG13">
            <v>7</v>
          </cell>
          <cell r="AH13">
            <v>23</v>
          </cell>
          <cell r="AI13">
            <v>2</v>
          </cell>
          <cell r="AJ13">
            <v>1</v>
          </cell>
          <cell r="AK13">
            <v>3</v>
          </cell>
          <cell r="AL13">
            <v>1</v>
          </cell>
          <cell r="AN13">
            <v>59</v>
          </cell>
        </row>
        <row r="14">
          <cell r="G14" t="str">
            <v>105303-CES. SAN JUAN</v>
          </cell>
          <cell r="H14">
            <v>3</v>
          </cell>
          <cell r="I14">
            <v>4</v>
          </cell>
          <cell r="J14">
            <v>9</v>
          </cell>
          <cell r="K14">
            <v>9</v>
          </cell>
          <cell r="L14">
            <v>25</v>
          </cell>
          <cell r="M14">
            <v>17</v>
          </cell>
          <cell r="N14">
            <v>13</v>
          </cell>
          <cell r="O14">
            <v>9</v>
          </cell>
          <cell r="P14">
            <v>12</v>
          </cell>
          <cell r="Q14">
            <v>5</v>
          </cell>
          <cell r="R14">
            <v>6</v>
          </cell>
          <cell r="S14">
            <v>112</v>
          </cell>
          <cell r="AB14" t="str">
            <v>105321-CES. RURAL  TONGOY</v>
          </cell>
          <cell r="AK14">
            <v>1</v>
          </cell>
          <cell r="AN14">
            <v>1</v>
          </cell>
        </row>
        <row r="15">
          <cell r="G15" t="str">
            <v>105304-CES. SANTA CECILIA</v>
          </cell>
          <cell r="H15">
            <v>6</v>
          </cell>
          <cell r="I15">
            <v>7</v>
          </cell>
          <cell r="J15">
            <v>8</v>
          </cell>
          <cell r="K15">
            <v>4</v>
          </cell>
          <cell r="L15">
            <v>3</v>
          </cell>
          <cell r="M15">
            <v>12</v>
          </cell>
          <cell r="N15">
            <v>15</v>
          </cell>
          <cell r="O15">
            <v>15</v>
          </cell>
          <cell r="P15">
            <v>9</v>
          </cell>
          <cell r="Q15">
            <v>9</v>
          </cell>
          <cell r="R15">
            <v>9</v>
          </cell>
          <cell r="S15">
            <v>97</v>
          </cell>
          <cell r="AB15" t="str">
            <v>04103-ANDACOLLO</v>
          </cell>
          <cell r="AC15">
            <v>30</v>
          </cell>
          <cell r="AE15">
            <v>1</v>
          </cell>
          <cell r="AL15">
            <v>1</v>
          </cell>
          <cell r="AN15">
            <v>32</v>
          </cell>
        </row>
        <row r="16">
          <cell r="G16" t="str">
            <v>105305-CES. TIERRAS BLANCAS</v>
          </cell>
          <cell r="H16">
            <v>13</v>
          </cell>
          <cell r="I16">
            <v>16</v>
          </cell>
          <cell r="J16">
            <v>26</v>
          </cell>
          <cell r="K16">
            <v>25</v>
          </cell>
          <cell r="L16">
            <v>54</v>
          </cell>
          <cell r="M16">
            <v>42</v>
          </cell>
          <cell r="N16">
            <v>43</v>
          </cell>
          <cell r="O16">
            <v>17</v>
          </cell>
          <cell r="P16">
            <v>24</v>
          </cell>
          <cell r="Q16">
            <v>14</v>
          </cell>
          <cell r="R16">
            <v>12</v>
          </cell>
          <cell r="S16">
            <v>286</v>
          </cell>
          <cell r="AB16" t="str">
            <v>105106-HOSPITAL ANDACOLLO</v>
          </cell>
          <cell r="AC16">
            <v>30</v>
          </cell>
          <cell r="AE16">
            <v>1</v>
          </cell>
          <cell r="AL16">
            <v>1</v>
          </cell>
          <cell r="AN16">
            <v>32</v>
          </cell>
        </row>
        <row r="17">
          <cell r="G17" t="str">
            <v>105321-CES. RURAL  TONGOY</v>
          </cell>
          <cell r="I17">
            <v>2</v>
          </cell>
          <cell r="O17">
            <v>1</v>
          </cell>
          <cell r="P17">
            <v>3</v>
          </cell>
          <cell r="Q17">
            <v>1</v>
          </cell>
          <cell r="R17">
            <v>5</v>
          </cell>
          <cell r="S17">
            <v>12</v>
          </cell>
          <cell r="AB17" t="str">
            <v>04104-LA HIGUERA</v>
          </cell>
          <cell r="AH17">
            <v>3</v>
          </cell>
          <cell r="AI17">
            <v>4</v>
          </cell>
          <cell r="AN17">
            <v>7</v>
          </cell>
        </row>
        <row r="18">
          <cell r="G18" t="str">
            <v>105323-CES. DR. SERGIO AGUILAR</v>
          </cell>
          <cell r="H18">
            <v>2</v>
          </cell>
          <cell r="I18">
            <v>4</v>
          </cell>
          <cell r="J18">
            <v>6</v>
          </cell>
          <cell r="K18">
            <v>6</v>
          </cell>
          <cell r="L18">
            <v>10</v>
          </cell>
          <cell r="M18">
            <v>6</v>
          </cell>
          <cell r="N18">
            <v>21</v>
          </cell>
          <cell r="O18">
            <v>28</v>
          </cell>
          <cell r="P18">
            <v>20</v>
          </cell>
          <cell r="Q18">
            <v>8</v>
          </cell>
          <cell r="R18">
            <v>21</v>
          </cell>
          <cell r="S18">
            <v>132</v>
          </cell>
          <cell r="AB18" t="str">
            <v>105314-CES. LA HIGUERA</v>
          </cell>
          <cell r="AH18">
            <v>3</v>
          </cell>
          <cell r="AN18">
            <v>3</v>
          </cell>
        </row>
        <row r="19">
          <cell r="G19" t="str">
            <v>105404-P.S.R. EL TANGUE                         </v>
          </cell>
          <cell r="J19">
            <v>1</v>
          </cell>
          <cell r="K19">
            <v>4</v>
          </cell>
          <cell r="R19">
            <v>1</v>
          </cell>
          <cell r="S19">
            <v>6</v>
          </cell>
          <cell r="AB19" t="str">
            <v>105500-P.S.R. CALETA HORNOS        </v>
          </cell>
          <cell r="AI19">
            <v>4</v>
          </cell>
          <cell r="AN19">
            <v>4</v>
          </cell>
        </row>
        <row r="20">
          <cell r="G20" t="str">
            <v>105406-P.S.R. PAN DE AZUCAR</v>
          </cell>
          <cell r="I20">
            <v>1</v>
          </cell>
          <cell r="J20">
            <v>4</v>
          </cell>
          <cell r="K20">
            <v>1</v>
          </cell>
          <cell r="L20">
            <v>2</v>
          </cell>
          <cell r="M20">
            <v>3</v>
          </cell>
          <cell r="N20">
            <v>3</v>
          </cell>
          <cell r="O20">
            <v>1</v>
          </cell>
          <cell r="P20">
            <v>1</v>
          </cell>
          <cell r="Q20">
            <v>2</v>
          </cell>
          <cell r="R20">
            <v>1</v>
          </cell>
          <cell r="S20">
            <v>19</v>
          </cell>
          <cell r="AB20" t="str">
            <v>04201-ILLAPEL</v>
          </cell>
          <cell r="AE20">
            <v>2</v>
          </cell>
          <cell r="AJ20">
            <v>1</v>
          </cell>
          <cell r="AN20">
            <v>3</v>
          </cell>
        </row>
        <row r="21">
          <cell r="G21" t="str">
            <v>105407-P.S.R. TAMBILLOS</v>
          </cell>
          <cell r="O21">
            <v>1</v>
          </cell>
          <cell r="S21">
            <v>1</v>
          </cell>
          <cell r="AB21" t="str">
            <v>105326-CESFAM SAN RAFAEL</v>
          </cell>
          <cell r="AE21">
            <v>2</v>
          </cell>
          <cell r="AJ21">
            <v>1</v>
          </cell>
          <cell r="AN21">
            <v>3</v>
          </cell>
        </row>
        <row r="22">
          <cell r="G22" t="str">
            <v>04103-ANDACOLLO</v>
          </cell>
          <cell r="H22">
            <v>3</v>
          </cell>
          <cell r="J22">
            <v>1</v>
          </cell>
          <cell r="K22">
            <v>4</v>
          </cell>
          <cell r="L22">
            <v>1</v>
          </cell>
          <cell r="M22">
            <v>6</v>
          </cell>
          <cell r="N22">
            <v>2</v>
          </cell>
          <cell r="P22">
            <v>3</v>
          </cell>
          <cell r="R22">
            <v>2</v>
          </cell>
          <cell r="S22">
            <v>22</v>
          </cell>
          <cell r="AB22" t="str">
            <v>04204-SALAMANCA</v>
          </cell>
          <cell r="AE22">
            <v>2</v>
          </cell>
          <cell r="AF22">
            <v>1</v>
          </cell>
          <cell r="AG22">
            <v>6</v>
          </cell>
          <cell r="AH22">
            <v>2</v>
          </cell>
          <cell r="AI22">
            <v>3</v>
          </cell>
          <cell r="AJ22">
            <v>10</v>
          </cell>
          <cell r="AK22">
            <v>7</v>
          </cell>
          <cell r="AL22">
            <v>7</v>
          </cell>
          <cell r="AM22">
            <v>7</v>
          </cell>
          <cell r="AN22">
            <v>45</v>
          </cell>
        </row>
        <row r="23">
          <cell r="G23" t="str">
            <v>105106-HOSPITAL ANDACOLLO</v>
          </cell>
          <cell r="H23">
            <v>3</v>
          </cell>
          <cell r="J23">
            <v>1</v>
          </cell>
          <cell r="K23">
            <v>4</v>
          </cell>
          <cell r="L23">
            <v>1</v>
          </cell>
          <cell r="M23">
            <v>6</v>
          </cell>
          <cell r="N23">
            <v>2</v>
          </cell>
          <cell r="P23">
            <v>3</v>
          </cell>
          <cell r="R23">
            <v>2</v>
          </cell>
          <cell r="S23">
            <v>22</v>
          </cell>
          <cell r="AB23" t="str">
            <v>105104-HOSPITAL SALAMANCA</v>
          </cell>
          <cell r="AE23">
            <v>1</v>
          </cell>
          <cell r="AF23">
            <v>1</v>
          </cell>
          <cell r="AG23">
            <v>6</v>
          </cell>
          <cell r="AH23">
            <v>1</v>
          </cell>
          <cell r="AI23">
            <v>3</v>
          </cell>
          <cell r="AJ23">
            <v>10</v>
          </cell>
          <cell r="AK23">
            <v>7</v>
          </cell>
          <cell r="AL23">
            <v>5</v>
          </cell>
          <cell r="AM23">
            <v>5</v>
          </cell>
          <cell r="AN23">
            <v>39</v>
          </cell>
        </row>
        <row r="24">
          <cell r="G24" t="str">
            <v>04104-LA HIGUERA</v>
          </cell>
          <cell r="J24">
            <v>4</v>
          </cell>
          <cell r="L24">
            <v>2</v>
          </cell>
          <cell r="M24">
            <v>4</v>
          </cell>
          <cell r="N24">
            <v>3</v>
          </cell>
          <cell r="O24">
            <v>2</v>
          </cell>
          <cell r="Q24">
            <v>1</v>
          </cell>
          <cell r="R24">
            <v>2</v>
          </cell>
          <cell r="S24">
            <v>18</v>
          </cell>
          <cell r="AB24" t="str">
            <v>105452-P.S.R. CUNCUMEN                 </v>
          </cell>
          <cell r="AE24">
            <v>1</v>
          </cell>
          <cell r="AH24">
            <v>1</v>
          </cell>
          <cell r="AL24">
            <v>2</v>
          </cell>
          <cell r="AM24">
            <v>1</v>
          </cell>
          <cell r="AN24">
            <v>5</v>
          </cell>
        </row>
        <row r="25">
          <cell r="G25" t="str">
            <v>105506-P.S.R. EL TRAPICHE</v>
          </cell>
          <cell r="J25">
            <v>2</v>
          </cell>
          <cell r="M25">
            <v>3</v>
          </cell>
          <cell r="Q25">
            <v>1</v>
          </cell>
          <cell r="S25">
            <v>6</v>
          </cell>
          <cell r="AB25" t="str">
            <v>105492-P.S.R. CAMISA</v>
          </cell>
          <cell r="AM25">
            <v>1</v>
          </cell>
          <cell r="AN25">
            <v>1</v>
          </cell>
        </row>
        <row r="26">
          <cell r="G26" t="str">
            <v>105314-CES. LA HIGUERA</v>
          </cell>
          <cell r="J26">
            <v>1</v>
          </cell>
          <cell r="L26">
            <v>1</v>
          </cell>
          <cell r="M26">
            <v>1</v>
          </cell>
          <cell r="O26">
            <v>1</v>
          </cell>
          <cell r="S26">
            <v>4</v>
          </cell>
          <cell r="AB26" t="str">
            <v>04301-OVALLE</v>
          </cell>
          <cell r="AE26">
            <v>1</v>
          </cell>
          <cell r="AF26">
            <v>7</v>
          </cell>
          <cell r="AG26">
            <v>1</v>
          </cell>
          <cell r="AH26">
            <v>1</v>
          </cell>
          <cell r="AI26">
            <v>1</v>
          </cell>
          <cell r="AJ26">
            <v>1</v>
          </cell>
          <cell r="AM26">
            <v>2</v>
          </cell>
          <cell r="AN26">
            <v>14</v>
          </cell>
        </row>
        <row r="27">
          <cell r="G27" t="str">
            <v>105500-P.S.R. CALETA HORNOS        </v>
          </cell>
          <cell r="J27">
            <v>1</v>
          </cell>
          <cell r="L27">
            <v>1</v>
          </cell>
          <cell r="N27">
            <v>3</v>
          </cell>
          <cell r="O27">
            <v>1</v>
          </cell>
          <cell r="R27">
            <v>2</v>
          </cell>
          <cell r="S27">
            <v>8</v>
          </cell>
          <cell r="AB27" t="str">
            <v>105322-CES. MARCOS MACUADA</v>
          </cell>
          <cell r="AE27">
            <v>1</v>
          </cell>
          <cell r="AF27">
            <v>7</v>
          </cell>
          <cell r="AG27">
            <v>1</v>
          </cell>
          <cell r="AH27">
            <v>1</v>
          </cell>
          <cell r="AI27">
            <v>1</v>
          </cell>
          <cell r="AJ27">
            <v>1</v>
          </cell>
          <cell r="AN27">
            <v>12</v>
          </cell>
        </row>
        <row r="28">
          <cell r="G28" t="str">
            <v>04105-PAIHUANO</v>
          </cell>
          <cell r="H28">
            <v>1</v>
          </cell>
          <cell r="I28">
            <v>2</v>
          </cell>
          <cell r="J28">
            <v>4</v>
          </cell>
          <cell r="K28">
            <v>1</v>
          </cell>
          <cell r="L28">
            <v>1</v>
          </cell>
          <cell r="M28">
            <v>2</v>
          </cell>
          <cell r="N28">
            <v>1</v>
          </cell>
          <cell r="O28">
            <v>1</v>
          </cell>
          <cell r="P28">
            <v>1</v>
          </cell>
          <cell r="Q28">
            <v>1</v>
          </cell>
          <cell r="S28">
            <v>15</v>
          </cell>
          <cell r="AB28" t="str">
            <v>105324-CES. SOTAQUI</v>
          </cell>
          <cell r="AM28">
            <v>2</v>
          </cell>
          <cell r="AN28">
            <v>2</v>
          </cell>
        </row>
        <row r="29">
          <cell r="G29" t="str">
            <v>105306-CES. PAIHUANO</v>
          </cell>
          <cell r="H29">
            <v>1</v>
          </cell>
          <cell r="I29">
            <v>2</v>
          </cell>
          <cell r="K29">
            <v>1</v>
          </cell>
          <cell r="M29">
            <v>2</v>
          </cell>
          <cell r="O29">
            <v>1</v>
          </cell>
          <cell r="Q29">
            <v>1</v>
          </cell>
          <cell r="S29">
            <v>8</v>
          </cell>
          <cell r="AB29" t="str">
            <v>04302-COMBARBALÁ</v>
          </cell>
          <cell r="AC29">
            <v>1</v>
          </cell>
          <cell r="AD29">
            <v>1</v>
          </cell>
          <cell r="AE29">
            <v>1</v>
          </cell>
          <cell r="AG29">
            <v>3</v>
          </cell>
          <cell r="AH29">
            <v>1</v>
          </cell>
          <cell r="AJ29">
            <v>2</v>
          </cell>
          <cell r="AN29">
            <v>9</v>
          </cell>
        </row>
        <row r="30">
          <cell r="G30" t="str">
            <v>105477-P.S.R. PISCO ELQUI</v>
          </cell>
          <cell r="J30">
            <v>4</v>
          </cell>
          <cell r="L30">
            <v>1</v>
          </cell>
          <cell r="N30">
            <v>1</v>
          </cell>
          <cell r="P30">
            <v>1</v>
          </cell>
          <cell r="S30">
            <v>7</v>
          </cell>
          <cell r="AB30" t="str">
            <v>105105-HOSPITAL COMBARBALA</v>
          </cell>
          <cell r="AC30">
            <v>1</v>
          </cell>
          <cell r="AD30">
            <v>1</v>
          </cell>
          <cell r="AE30">
            <v>1</v>
          </cell>
          <cell r="AG30">
            <v>1</v>
          </cell>
          <cell r="AH30">
            <v>1</v>
          </cell>
          <cell r="AJ30">
            <v>1</v>
          </cell>
          <cell r="AN30">
            <v>6</v>
          </cell>
        </row>
        <row r="31">
          <cell r="G31" t="str">
            <v>04106-VICUÑA</v>
          </cell>
          <cell r="H31">
            <v>12</v>
          </cell>
          <cell r="I31">
            <v>8</v>
          </cell>
          <cell r="J31">
            <v>5</v>
          </cell>
          <cell r="K31">
            <v>4</v>
          </cell>
          <cell r="L31">
            <v>12</v>
          </cell>
          <cell r="M31">
            <v>12</v>
          </cell>
          <cell r="N31">
            <v>4</v>
          </cell>
          <cell r="O31">
            <v>1</v>
          </cell>
          <cell r="P31">
            <v>4</v>
          </cell>
          <cell r="Q31">
            <v>9</v>
          </cell>
          <cell r="R31">
            <v>1</v>
          </cell>
          <cell r="S31">
            <v>72</v>
          </cell>
          <cell r="AB31" t="str">
            <v>105460-P.S.R. COGOTI 18</v>
          </cell>
          <cell r="AJ31">
            <v>1</v>
          </cell>
          <cell r="AN31">
            <v>1</v>
          </cell>
        </row>
        <row r="32">
          <cell r="G32" t="str">
            <v>105107-HOSPITAL VICUÑA</v>
          </cell>
          <cell r="H32">
            <v>2</v>
          </cell>
          <cell r="I32">
            <v>1</v>
          </cell>
          <cell r="J32">
            <v>3</v>
          </cell>
          <cell r="L32">
            <v>8</v>
          </cell>
          <cell r="M32">
            <v>8</v>
          </cell>
          <cell r="N32">
            <v>3</v>
          </cell>
          <cell r="P32">
            <v>4</v>
          </cell>
          <cell r="Q32">
            <v>7</v>
          </cell>
          <cell r="S32">
            <v>36</v>
          </cell>
          <cell r="AB32" t="str">
            <v>105463-P.S.R. QUILITAPIA</v>
          </cell>
          <cell r="AG32">
            <v>1</v>
          </cell>
          <cell r="AN32">
            <v>1</v>
          </cell>
        </row>
        <row r="33">
          <cell r="G33" t="str">
            <v>105467-P.S.R. DIAGUITAS</v>
          </cell>
          <cell r="J33">
            <v>1</v>
          </cell>
          <cell r="L33">
            <v>1</v>
          </cell>
          <cell r="M33">
            <v>1</v>
          </cell>
          <cell r="Q33">
            <v>1</v>
          </cell>
          <cell r="S33">
            <v>4</v>
          </cell>
          <cell r="AB33" t="str">
            <v>105464-P.S.R. LA LIGUA</v>
          </cell>
          <cell r="AG33">
            <v>1</v>
          </cell>
          <cell r="AN33">
            <v>1</v>
          </cell>
        </row>
        <row r="34">
          <cell r="G34" t="str">
            <v>105468-P.S.R. EL MOLLE</v>
          </cell>
          <cell r="H34">
            <v>1</v>
          </cell>
          <cell r="Q34">
            <v>1</v>
          </cell>
          <cell r="S34">
            <v>2</v>
          </cell>
          <cell r="AB34" t="str">
            <v>04304-MONTE PATRIA</v>
          </cell>
          <cell r="AC34">
            <v>1</v>
          </cell>
          <cell r="AD34">
            <v>3</v>
          </cell>
          <cell r="AE34">
            <v>1</v>
          </cell>
          <cell r="AF34">
            <v>3</v>
          </cell>
          <cell r="AG34">
            <v>6</v>
          </cell>
          <cell r="AH34">
            <v>2</v>
          </cell>
          <cell r="AI34">
            <v>2</v>
          </cell>
          <cell r="AJ34">
            <v>6</v>
          </cell>
          <cell r="AM34">
            <v>3</v>
          </cell>
          <cell r="AN34">
            <v>27</v>
          </cell>
        </row>
        <row r="35">
          <cell r="G35" t="str">
            <v>105469-P.S.R. EL TAMBO</v>
          </cell>
          <cell r="H35">
            <v>8</v>
          </cell>
          <cell r="I35">
            <v>4</v>
          </cell>
          <cell r="K35">
            <v>3</v>
          </cell>
          <cell r="M35">
            <v>1</v>
          </cell>
          <cell r="O35">
            <v>1</v>
          </cell>
          <cell r="S35">
            <v>17</v>
          </cell>
          <cell r="AB35" t="str">
            <v>105307-CES. RURAL MONTE PATRIA</v>
          </cell>
          <cell r="AF35">
            <v>1</v>
          </cell>
          <cell r="AH35">
            <v>2</v>
          </cell>
          <cell r="AI35">
            <v>2</v>
          </cell>
          <cell r="AJ35">
            <v>2</v>
          </cell>
          <cell r="AM35">
            <v>2</v>
          </cell>
          <cell r="AN35">
            <v>9</v>
          </cell>
        </row>
        <row r="36">
          <cell r="G36" t="str">
            <v>105470-P.S.R. HUANTA</v>
          </cell>
          <cell r="M36">
            <v>1</v>
          </cell>
          <cell r="S36">
            <v>1</v>
          </cell>
          <cell r="AB36" t="str">
            <v>105312-CES. RURAL CAREN</v>
          </cell>
          <cell r="AM36">
            <v>1</v>
          </cell>
          <cell r="AN36">
            <v>1</v>
          </cell>
        </row>
        <row r="37">
          <cell r="G37" t="str">
            <v>105471-P.S.R. PERALILLO</v>
          </cell>
          <cell r="J37">
            <v>1</v>
          </cell>
          <cell r="S37">
            <v>1</v>
          </cell>
          <cell r="AB37" t="str">
            <v>105318-CES. RURAL EL PALQUI</v>
          </cell>
          <cell r="AC37">
            <v>1</v>
          </cell>
          <cell r="AD37">
            <v>3</v>
          </cell>
          <cell r="AE37">
            <v>1</v>
          </cell>
          <cell r="AF37">
            <v>2</v>
          </cell>
          <cell r="AG37">
            <v>6</v>
          </cell>
          <cell r="AJ37">
            <v>4</v>
          </cell>
          <cell r="AN37">
            <v>17</v>
          </cell>
        </row>
        <row r="38">
          <cell r="G38" t="str">
            <v>105472-P.S.R. RIVADAVIA</v>
          </cell>
          <cell r="K38">
            <v>1</v>
          </cell>
          <cell r="L38">
            <v>1</v>
          </cell>
          <cell r="M38">
            <v>1</v>
          </cell>
          <cell r="S38">
            <v>3</v>
          </cell>
          <cell r="AB38" t="str">
            <v>04305-RIO HURTADO</v>
          </cell>
          <cell r="AM38">
            <v>2</v>
          </cell>
          <cell r="AN38">
            <v>2</v>
          </cell>
        </row>
        <row r="39">
          <cell r="G39" t="str">
            <v>105473-P.S.R. TALCUNA</v>
          </cell>
          <cell r="I39">
            <v>2</v>
          </cell>
          <cell r="N39">
            <v>1</v>
          </cell>
          <cell r="R39">
            <v>1</v>
          </cell>
          <cell r="S39">
            <v>4</v>
          </cell>
          <cell r="AB39" t="str">
            <v>105310-CES. RURAL PICHASCA</v>
          </cell>
          <cell r="AM39">
            <v>2</v>
          </cell>
          <cell r="AN39">
            <v>2</v>
          </cell>
        </row>
        <row r="40">
          <cell r="G40" t="str">
            <v>105502-P.S.R. CALINGASTA</v>
          </cell>
          <cell r="I40">
            <v>1</v>
          </cell>
          <cell r="S40">
            <v>1</v>
          </cell>
          <cell r="AB40" t="str">
            <v>Total general</v>
          </cell>
          <cell r="AC40">
            <v>73</v>
          </cell>
          <cell r="AD40">
            <v>55</v>
          </cell>
          <cell r="AE40">
            <v>54</v>
          </cell>
          <cell r="AF40">
            <v>41</v>
          </cell>
          <cell r="AG40">
            <v>42</v>
          </cell>
          <cell r="AH40">
            <v>103</v>
          </cell>
          <cell r="AI40">
            <v>40</v>
          </cell>
          <cell r="AJ40">
            <v>104</v>
          </cell>
          <cell r="AK40">
            <v>48</v>
          </cell>
          <cell r="AL40">
            <v>37</v>
          </cell>
          <cell r="AM40">
            <v>23</v>
          </cell>
          <cell r="AN40">
            <v>620</v>
          </cell>
        </row>
        <row r="41">
          <cell r="G41" t="str">
            <v>105509-P.S.R. GUALLIGUAICA</v>
          </cell>
          <cell r="H41">
            <v>1</v>
          </cell>
          <cell r="L41">
            <v>2</v>
          </cell>
          <cell r="S41">
            <v>3</v>
          </cell>
        </row>
        <row r="42">
          <cell r="G42" t="str">
            <v>04201-ILLAPEL</v>
          </cell>
          <cell r="H42">
            <v>9</v>
          </cell>
          <cell r="I42">
            <v>10</v>
          </cell>
          <cell r="J42">
            <v>6</v>
          </cell>
          <cell r="K42">
            <v>1</v>
          </cell>
          <cell r="L42">
            <v>4</v>
          </cell>
          <cell r="M42">
            <v>11</v>
          </cell>
          <cell r="N42">
            <v>10</v>
          </cell>
          <cell r="O42">
            <v>9</v>
          </cell>
          <cell r="P42">
            <v>8</v>
          </cell>
          <cell r="Q42">
            <v>4</v>
          </cell>
          <cell r="R42">
            <v>3</v>
          </cell>
          <cell r="S42">
            <v>75</v>
          </cell>
        </row>
        <row r="43">
          <cell r="G43" t="str">
            <v>105103-HOSPITAL ILLAPEL</v>
          </cell>
          <cell r="H43">
            <v>3</v>
          </cell>
          <cell r="I43">
            <v>8</v>
          </cell>
          <cell r="J43">
            <v>2</v>
          </cell>
          <cell r="K43">
            <v>1</v>
          </cell>
          <cell r="L43">
            <v>2</v>
          </cell>
          <cell r="M43">
            <v>4</v>
          </cell>
          <cell r="N43">
            <v>3</v>
          </cell>
          <cell r="O43">
            <v>8</v>
          </cell>
          <cell r="P43">
            <v>5</v>
          </cell>
          <cell r="Q43">
            <v>2</v>
          </cell>
          <cell r="R43">
            <v>1</v>
          </cell>
          <cell r="S43">
            <v>39</v>
          </cell>
        </row>
        <row r="44">
          <cell r="G44" t="str">
            <v>105326-CESFAM SAN RAFAEL</v>
          </cell>
          <cell r="H44">
            <v>3</v>
          </cell>
          <cell r="I44">
            <v>2</v>
          </cell>
          <cell r="J44">
            <v>3</v>
          </cell>
          <cell r="L44">
            <v>2</v>
          </cell>
          <cell r="N44">
            <v>3</v>
          </cell>
          <cell r="P44">
            <v>2</v>
          </cell>
          <cell r="Q44">
            <v>1</v>
          </cell>
          <cell r="S44">
            <v>16</v>
          </cell>
        </row>
        <row r="45">
          <cell r="G45" t="str">
            <v>105444-P.S.R. HUINTIL</v>
          </cell>
          <cell r="H45">
            <v>1</v>
          </cell>
          <cell r="S45">
            <v>1</v>
          </cell>
        </row>
        <row r="46">
          <cell r="G46" t="str">
            <v>105446-P.S.R. MATANCILLA</v>
          </cell>
          <cell r="P46">
            <v>1</v>
          </cell>
          <cell r="S46">
            <v>1</v>
          </cell>
        </row>
        <row r="47">
          <cell r="G47" t="str">
            <v>105447-P.S.R. PERALILLO</v>
          </cell>
          <cell r="N47">
            <v>2</v>
          </cell>
          <cell r="R47">
            <v>1</v>
          </cell>
          <cell r="S47">
            <v>3</v>
          </cell>
        </row>
        <row r="48">
          <cell r="G48" t="str">
            <v>105448-P.S.R. SANTA VIRGINIA</v>
          </cell>
          <cell r="N48">
            <v>1</v>
          </cell>
          <cell r="S48">
            <v>1</v>
          </cell>
        </row>
        <row r="49">
          <cell r="G49" t="str">
            <v>105485-P.S.R. PLAN DE HORNOS</v>
          </cell>
          <cell r="J49">
            <v>1</v>
          </cell>
          <cell r="M49">
            <v>2</v>
          </cell>
          <cell r="Q49">
            <v>1</v>
          </cell>
          <cell r="S49">
            <v>4</v>
          </cell>
        </row>
        <row r="50">
          <cell r="G50" t="str">
            <v>105487-P.S.R. CAÑAS UNO</v>
          </cell>
          <cell r="H50">
            <v>1</v>
          </cell>
          <cell r="M50">
            <v>4</v>
          </cell>
          <cell r="N50">
            <v>1</v>
          </cell>
          <cell r="O50">
            <v>1</v>
          </cell>
          <cell r="R50">
            <v>1</v>
          </cell>
          <cell r="S50">
            <v>8</v>
          </cell>
        </row>
        <row r="51">
          <cell r="G51" t="str">
            <v>105504-P.S.R. SOCAVON</v>
          </cell>
          <cell r="H51">
            <v>1</v>
          </cell>
          <cell r="M51">
            <v>1</v>
          </cell>
          <cell r="S51">
            <v>2</v>
          </cell>
        </row>
        <row r="52">
          <cell r="G52" t="str">
            <v>04202-CANELA</v>
          </cell>
          <cell r="O52">
            <v>2</v>
          </cell>
          <cell r="P52">
            <v>14</v>
          </cell>
          <cell r="Q52">
            <v>57</v>
          </cell>
          <cell r="S52">
            <v>73</v>
          </cell>
        </row>
        <row r="53">
          <cell r="G53" t="str">
            <v>105309-CES. RURAL CANELA</v>
          </cell>
          <cell r="P53">
            <v>14</v>
          </cell>
          <cell r="Q53">
            <v>57</v>
          </cell>
          <cell r="S53">
            <v>71</v>
          </cell>
        </row>
        <row r="54">
          <cell r="G54" t="str">
            <v>105450-P.S.R. MINCHA NORTE            </v>
          </cell>
          <cell r="O54">
            <v>2</v>
          </cell>
          <cell r="S54">
            <v>2</v>
          </cell>
        </row>
        <row r="55">
          <cell r="G55" t="str">
            <v>04203-LOS VILOS</v>
          </cell>
          <cell r="J55">
            <v>6</v>
          </cell>
          <cell r="K55">
            <v>14</v>
          </cell>
          <cell r="L55">
            <v>11</v>
          </cell>
          <cell r="M55">
            <v>21</v>
          </cell>
          <cell r="N55">
            <v>5</v>
          </cell>
          <cell r="O55">
            <v>4</v>
          </cell>
          <cell r="P55">
            <v>8</v>
          </cell>
          <cell r="Q55">
            <v>3</v>
          </cell>
          <cell r="R55">
            <v>32</v>
          </cell>
          <cell r="S55">
            <v>104</v>
          </cell>
        </row>
        <row r="56">
          <cell r="G56" t="str">
            <v>105108-HOSPITAL LOS VILOS</v>
          </cell>
          <cell r="J56">
            <v>6</v>
          </cell>
          <cell r="K56">
            <v>8</v>
          </cell>
          <cell r="L56">
            <v>3</v>
          </cell>
          <cell r="N56">
            <v>5</v>
          </cell>
          <cell r="O56">
            <v>3</v>
          </cell>
          <cell r="P56">
            <v>5</v>
          </cell>
          <cell r="Q56">
            <v>3</v>
          </cell>
          <cell r="R56">
            <v>0</v>
          </cell>
          <cell r="S56">
            <v>33</v>
          </cell>
        </row>
        <row r="57">
          <cell r="G57" t="str">
            <v>105478-P.S.R. CAIMANES                   </v>
          </cell>
          <cell r="K57">
            <v>2</v>
          </cell>
          <cell r="L57">
            <v>7</v>
          </cell>
          <cell r="M57">
            <v>3</v>
          </cell>
          <cell r="P57">
            <v>1</v>
          </cell>
          <cell r="R57">
            <v>5</v>
          </cell>
          <cell r="S57">
            <v>18</v>
          </cell>
        </row>
        <row r="58">
          <cell r="G58" t="str">
            <v>105479-P.S.R. GUANGUALI</v>
          </cell>
          <cell r="K58">
            <v>1</v>
          </cell>
          <cell r="O58">
            <v>1</v>
          </cell>
          <cell r="R58">
            <v>3</v>
          </cell>
          <cell r="S58">
            <v>5</v>
          </cell>
        </row>
        <row r="59">
          <cell r="G59" t="str">
            <v>105480-P.S.R. QUILIMARI</v>
          </cell>
          <cell r="K59">
            <v>2</v>
          </cell>
          <cell r="M59">
            <v>6</v>
          </cell>
          <cell r="P59">
            <v>1</v>
          </cell>
          <cell r="R59">
            <v>6</v>
          </cell>
          <cell r="S59">
            <v>15</v>
          </cell>
        </row>
        <row r="60">
          <cell r="G60" t="str">
            <v>105481-P.S.R. TILAMA</v>
          </cell>
          <cell r="L60">
            <v>1</v>
          </cell>
          <cell r="M60">
            <v>5</v>
          </cell>
          <cell r="P60">
            <v>1</v>
          </cell>
          <cell r="R60">
            <v>3</v>
          </cell>
          <cell r="S60">
            <v>10</v>
          </cell>
        </row>
        <row r="61">
          <cell r="G61" t="str">
            <v>105511-P.S.R. LOS CONDORES</v>
          </cell>
          <cell r="K61">
            <v>1</v>
          </cell>
          <cell r="M61">
            <v>7</v>
          </cell>
          <cell r="R61">
            <v>15</v>
          </cell>
          <cell r="S61">
            <v>23</v>
          </cell>
        </row>
        <row r="62">
          <cell r="G62" t="str">
            <v>04204-SALAMANCA</v>
          </cell>
          <cell r="H62">
            <v>5</v>
          </cell>
          <cell r="I62">
            <v>2</v>
          </cell>
          <cell r="J62">
            <v>5</v>
          </cell>
          <cell r="K62">
            <v>2</v>
          </cell>
          <cell r="L62">
            <v>4</v>
          </cell>
          <cell r="M62">
            <v>4</v>
          </cell>
          <cell r="N62">
            <v>7</v>
          </cell>
          <cell r="O62">
            <v>9</v>
          </cell>
          <cell r="P62">
            <v>3</v>
          </cell>
          <cell r="Q62">
            <v>192</v>
          </cell>
          <cell r="R62">
            <v>4</v>
          </cell>
          <cell r="S62">
            <v>237</v>
          </cell>
        </row>
        <row r="63">
          <cell r="G63" t="str">
            <v>105104-HOSPITAL SALAMANCA</v>
          </cell>
          <cell r="H63">
            <v>5</v>
          </cell>
          <cell r="I63">
            <v>2</v>
          </cell>
          <cell r="J63">
            <v>5</v>
          </cell>
          <cell r="K63">
            <v>2</v>
          </cell>
          <cell r="L63">
            <v>4</v>
          </cell>
          <cell r="M63">
            <v>4</v>
          </cell>
          <cell r="N63">
            <v>7</v>
          </cell>
          <cell r="O63">
            <v>9</v>
          </cell>
          <cell r="P63">
            <v>3</v>
          </cell>
          <cell r="Q63">
            <v>13</v>
          </cell>
          <cell r="R63">
            <v>4</v>
          </cell>
          <cell r="S63">
            <v>58</v>
          </cell>
        </row>
        <row r="64">
          <cell r="G64" t="str">
            <v>105452-P.S.R. CUNCUMEN                 </v>
          </cell>
          <cell r="Q64">
            <v>63</v>
          </cell>
          <cell r="S64">
            <v>63</v>
          </cell>
        </row>
        <row r="65">
          <cell r="G65" t="str">
            <v>105453-P.S.R. TRANQUILLA</v>
          </cell>
          <cell r="Q65">
            <v>3</v>
          </cell>
          <cell r="S65">
            <v>3</v>
          </cell>
        </row>
        <row r="66">
          <cell r="G66" t="str">
            <v>105454-P.S.R. CUNLAGUA</v>
          </cell>
          <cell r="Q66">
            <v>2</v>
          </cell>
          <cell r="S66">
            <v>2</v>
          </cell>
        </row>
        <row r="67">
          <cell r="G67" t="str">
            <v>105455-P.S.R. CHILLEPIN</v>
          </cell>
          <cell r="Q67">
            <v>22</v>
          </cell>
          <cell r="S67">
            <v>22</v>
          </cell>
        </row>
        <row r="68">
          <cell r="G68" t="str">
            <v>105456-P.S.R. LLIMPO</v>
          </cell>
          <cell r="Q68">
            <v>18</v>
          </cell>
          <cell r="S68">
            <v>18</v>
          </cell>
        </row>
        <row r="69">
          <cell r="G69" t="str">
            <v>105457-P.S.R. SAN AGUSTIN</v>
          </cell>
          <cell r="Q69">
            <v>9</v>
          </cell>
          <cell r="S69">
            <v>9</v>
          </cell>
        </row>
        <row r="70">
          <cell r="G70" t="str">
            <v>105458-P.S.R. TAHUINCO</v>
          </cell>
          <cell r="Q70">
            <v>11</v>
          </cell>
          <cell r="S70">
            <v>11</v>
          </cell>
        </row>
        <row r="71">
          <cell r="G71" t="str">
            <v>105491-P.S.R. QUELEN BAJO</v>
          </cell>
          <cell r="Q71">
            <v>19</v>
          </cell>
          <cell r="S71">
            <v>19</v>
          </cell>
        </row>
        <row r="72">
          <cell r="G72" t="str">
            <v>105492-P.S.R. CAMISA</v>
          </cell>
          <cell r="Q72">
            <v>7</v>
          </cell>
          <cell r="S72">
            <v>7</v>
          </cell>
        </row>
        <row r="73">
          <cell r="G73" t="str">
            <v>105501-P.S.R. ARBOLEDA GRANDE</v>
          </cell>
          <cell r="Q73">
            <v>25</v>
          </cell>
          <cell r="S73">
            <v>25</v>
          </cell>
        </row>
        <row r="74">
          <cell r="G74" t="str">
            <v>04301-OVALLE</v>
          </cell>
          <cell r="H74">
            <v>23</v>
          </cell>
          <cell r="I74">
            <v>16</v>
          </cell>
          <cell r="J74">
            <v>9</v>
          </cell>
          <cell r="K74">
            <v>12</v>
          </cell>
          <cell r="L74">
            <v>16</v>
          </cell>
          <cell r="M74">
            <v>12</v>
          </cell>
          <cell r="N74">
            <v>24</v>
          </cell>
          <cell r="O74">
            <v>36</v>
          </cell>
          <cell r="P74">
            <v>20</v>
          </cell>
          <cell r="Q74">
            <v>3</v>
          </cell>
          <cell r="R74">
            <v>16</v>
          </cell>
          <cell r="S74">
            <v>187</v>
          </cell>
        </row>
        <row r="75">
          <cell r="G75" t="str">
            <v>105315-CES. RURAL C. DE TAMAYA</v>
          </cell>
          <cell r="L75">
            <v>1</v>
          </cell>
          <cell r="M75">
            <v>2</v>
          </cell>
          <cell r="S75">
            <v>3</v>
          </cell>
        </row>
        <row r="76">
          <cell r="G76" t="str">
            <v>105317-CES. JORGE JORDAN D.</v>
          </cell>
          <cell r="H76">
            <v>6</v>
          </cell>
          <cell r="I76">
            <v>9</v>
          </cell>
          <cell r="J76">
            <v>3</v>
          </cell>
          <cell r="K76">
            <v>2</v>
          </cell>
          <cell r="L76">
            <v>2</v>
          </cell>
          <cell r="N76">
            <v>16</v>
          </cell>
          <cell r="O76">
            <v>7</v>
          </cell>
          <cell r="P76">
            <v>5</v>
          </cell>
          <cell r="R76">
            <v>3</v>
          </cell>
          <cell r="S76">
            <v>53</v>
          </cell>
        </row>
        <row r="77">
          <cell r="G77" t="str">
            <v>105322-CES. MARCOS MACUADA</v>
          </cell>
          <cell r="H77">
            <v>11</v>
          </cell>
          <cell r="I77">
            <v>3</v>
          </cell>
          <cell r="J77">
            <v>6</v>
          </cell>
          <cell r="K77">
            <v>7</v>
          </cell>
          <cell r="L77">
            <v>13</v>
          </cell>
          <cell r="M77">
            <v>10</v>
          </cell>
          <cell r="N77">
            <v>8</v>
          </cell>
          <cell r="O77">
            <v>19</v>
          </cell>
          <cell r="P77">
            <v>11</v>
          </cell>
          <cell r="Q77">
            <v>3</v>
          </cell>
          <cell r="R77">
            <v>8</v>
          </cell>
          <cell r="S77">
            <v>99</v>
          </cell>
        </row>
        <row r="78">
          <cell r="G78" t="str">
            <v>105324-CES. SOTAQUI</v>
          </cell>
          <cell r="I78">
            <v>2</v>
          </cell>
          <cell r="O78">
            <v>5</v>
          </cell>
          <cell r="P78">
            <v>4</v>
          </cell>
          <cell r="R78">
            <v>5</v>
          </cell>
          <cell r="S78">
            <v>16</v>
          </cell>
        </row>
        <row r="79">
          <cell r="G79" t="str">
            <v>105416-P.S.R. CAMARICO                  </v>
          </cell>
          <cell r="O79">
            <v>1</v>
          </cell>
          <cell r="S79">
            <v>1</v>
          </cell>
        </row>
        <row r="80">
          <cell r="G80" t="str">
            <v>105422-P.S.R. HORNILLOS</v>
          </cell>
          <cell r="O80">
            <v>1</v>
          </cell>
          <cell r="S80">
            <v>1</v>
          </cell>
        </row>
        <row r="81">
          <cell r="G81" t="str">
            <v>105510-P.S.R. RECOLETA</v>
          </cell>
          <cell r="O81">
            <v>3</v>
          </cell>
          <cell r="S81">
            <v>3</v>
          </cell>
        </row>
        <row r="82">
          <cell r="G82" t="str">
            <v>105723-CECOF LIMARI</v>
          </cell>
          <cell r="H82">
            <v>6</v>
          </cell>
          <cell r="I82">
            <v>2</v>
          </cell>
          <cell r="K82">
            <v>3</v>
          </cell>
          <cell r="S82">
            <v>11</v>
          </cell>
        </row>
        <row r="83">
          <cell r="G83" t="str">
            <v>04302-COMBARBALÁ</v>
          </cell>
          <cell r="H83">
            <v>5</v>
          </cell>
          <cell r="J83">
            <v>8</v>
          </cell>
          <cell r="K83">
            <v>5</v>
          </cell>
          <cell r="L83">
            <v>6</v>
          </cell>
          <cell r="M83">
            <v>15</v>
          </cell>
          <cell r="N83">
            <v>2</v>
          </cell>
          <cell r="O83">
            <v>6</v>
          </cell>
          <cell r="P83">
            <v>3</v>
          </cell>
          <cell r="Q83">
            <v>4</v>
          </cell>
          <cell r="R83">
            <v>20</v>
          </cell>
          <cell r="S83">
            <v>74</v>
          </cell>
        </row>
        <row r="84">
          <cell r="G84" t="str">
            <v>105105-HOSPITAL COMBARBALA</v>
          </cell>
          <cell r="H84">
            <v>4</v>
          </cell>
          <cell r="J84">
            <v>4</v>
          </cell>
          <cell r="K84">
            <v>4</v>
          </cell>
          <cell r="L84">
            <v>2</v>
          </cell>
          <cell r="M84">
            <v>1</v>
          </cell>
          <cell r="N84">
            <v>1</v>
          </cell>
          <cell r="O84">
            <v>2</v>
          </cell>
          <cell r="Q84">
            <v>2</v>
          </cell>
          <cell r="S84">
            <v>20</v>
          </cell>
        </row>
        <row r="85">
          <cell r="G85" t="str">
            <v>105434-P.S.R. SAN MARCOS</v>
          </cell>
          <cell r="M85">
            <v>1</v>
          </cell>
          <cell r="O85">
            <v>2</v>
          </cell>
          <cell r="R85">
            <v>5</v>
          </cell>
          <cell r="S85">
            <v>8</v>
          </cell>
        </row>
        <row r="86">
          <cell r="G86" t="str">
            <v>105441-P.S.R. MANQUEHUA</v>
          </cell>
          <cell r="L86">
            <v>1</v>
          </cell>
          <cell r="M86">
            <v>2</v>
          </cell>
          <cell r="S86">
            <v>3</v>
          </cell>
        </row>
        <row r="87">
          <cell r="G87" t="str">
            <v>105459-P.S.R. BARRANCAS                </v>
          </cell>
          <cell r="M87">
            <v>1</v>
          </cell>
          <cell r="S87">
            <v>1</v>
          </cell>
        </row>
        <row r="88">
          <cell r="G88" t="str">
            <v>105460-P.S.R. COGOTI 18</v>
          </cell>
          <cell r="J88">
            <v>3</v>
          </cell>
          <cell r="M88">
            <v>5</v>
          </cell>
          <cell r="P88">
            <v>1</v>
          </cell>
          <cell r="R88">
            <v>6</v>
          </cell>
          <cell r="S88">
            <v>15</v>
          </cell>
        </row>
        <row r="89">
          <cell r="G89" t="str">
            <v>105461-P.S.R. EL HUACHO</v>
          </cell>
          <cell r="O89">
            <v>1</v>
          </cell>
          <cell r="S89">
            <v>1</v>
          </cell>
        </row>
        <row r="90">
          <cell r="G90" t="str">
            <v>105462-P.S.R. EL SAUCE</v>
          </cell>
          <cell r="H90">
            <v>1</v>
          </cell>
          <cell r="J90">
            <v>1</v>
          </cell>
          <cell r="L90">
            <v>1</v>
          </cell>
          <cell r="M90">
            <v>2</v>
          </cell>
          <cell r="O90">
            <v>1</v>
          </cell>
          <cell r="Q90">
            <v>1</v>
          </cell>
          <cell r="S90">
            <v>7</v>
          </cell>
        </row>
        <row r="91">
          <cell r="G91" t="str">
            <v>105463-P.S.R. QUILITAPIA</v>
          </cell>
          <cell r="L91">
            <v>1</v>
          </cell>
          <cell r="M91">
            <v>2</v>
          </cell>
          <cell r="N91">
            <v>1</v>
          </cell>
          <cell r="P91">
            <v>1</v>
          </cell>
          <cell r="R91">
            <v>6</v>
          </cell>
          <cell r="S91">
            <v>11</v>
          </cell>
        </row>
        <row r="92">
          <cell r="G92" t="str">
            <v>105464-P.S.R. LA LIGUA</v>
          </cell>
          <cell r="M92">
            <v>1</v>
          </cell>
          <cell r="P92">
            <v>1</v>
          </cell>
          <cell r="R92">
            <v>3</v>
          </cell>
          <cell r="S92">
            <v>5</v>
          </cell>
        </row>
        <row r="93">
          <cell r="G93" t="str">
            <v>105465-P.S.R. RAMADILLA</v>
          </cell>
          <cell r="Q93">
            <v>1</v>
          </cell>
          <cell r="S93">
            <v>1</v>
          </cell>
        </row>
        <row r="94">
          <cell r="G94" t="str">
            <v>105466-P.S.R. VALLE HERMOSO</v>
          </cell>
          <cell r="K94">
            <v>1</v>
          </cell>
          <cell r="L94">
            <v>1</v>
          </cell>
          <cell r="S94">
            <v>2</v>
          </cell>
        </row>
        <row r="95">
          <cell r="G95" t="str">
            <v>04304-MONTE PATRIA</v>
          </cell>
          <cell r="H95">
            <v>6</v>
          </cell>
          <cell r="I95">
            <v>3</v>
          </cell>
          <cell r="J95">
            <v>5</v>
          </cell>
          <cell r="K95">
            <v>16</v>
          </cell>
          <cell r="L95">
            <v>12</v>
          </cell>
          <cell r="M95">
            <v>5</v>
          </cell>
          <cell r="N95">
            <v>7</v>
          </cell>
          <cell r="O95">
            <v>11</v>
          </cell>
          <cell r="P95">
            <v>12</v>
          </cell>
          <cell r="Q95">
            <v>3</v>
          </cell>
          <cell r="R95">
            <v>15</v>
          </cell>
          <cell r="S95">
            <v>95</v>
          </cell>
        </row>
        <row r="96">
          <cell r="G96" t="str">
            <v>105307-CES. RURAL MONTE PATRIA</v>
          </cell>
          <cell r="H96">
            <v>5</v>
          </cell>
          <cell r="I96">
            <v>1</v>
          </cell>
          <cell r="J96">
            <v>2</v>
          </cell>
          <cell r="K96">
            <v>11</v>
          </cell>
          <cell r="L96">
            <v>3</v>
          </cell>
          <cell r="N96">
            <v>4</v>
          </cell>
          <cell r="O96">
            <v>7</v>
          </cell>
          <cell r="P96">
            <v>10</v>
          </cell>
          <cell r="Q96">
            <v>2</v>
          </cell>
          <cell r="R96">
            <v>6</v>
          </cell>
          <cell r="S96">
            <v>51</v>
          </cell>
        </row>
        <row r="97">
          <cell r="G97" t="str">
            <v>105311-CES. RURAL CHAÑARAL ALTO</v>
          </cell>
          <cell r="M97">
            <v>2</v>
          </cell>
          <cell r="O97">
            <v>1</v>
          </cell>
          <cell r="P97">
            <v>1</v>
          </cell>
          <cell r="S97">
            <v>4</v>
          </cell>
        </row>
        <row r="98">
          <cell r="G98" t="str">
            <v>105312-CES. RURAL CAREN</v>
          </cell>
          <cell r="K98">
            <v>1</v>
          </cell>
          <cell r="L98">
            <v>2</v>
          </cell>
          <cell r="M98">
            <v>2</v>
          </cell>
          <cell r="N98">
            <v>3</v>
          </cell>
          <cell r="O98">
            <v>3</v>
          </cell>
          <cell r="Q98">
            <v>1</v>
          </cell>
          <cell r="R98">
            <v>6</v>
          </cell>
          <cell r="S98">
            <v>18</v>
          </cell>
        </row>
        <row r="99">
          <cell r="G99" t="str">
            <v>105318-CES. RURAL EL PALQUI</v>
          </cell>
          <cell r="H99">
            <v>1</v>
          </cell>
          <cell r="I99">
            <v>2</v>
          </cell>
          <cell r="J99">
            <v>3</v>
          </cell>
          <cell r="K99">
            <v>4</v>
          </cell>
          <cell r="L99">
            <v>7</v>
          </cell>
          <cell r="M99">
            <v>1</v>
          </cell>
          <cell r="P99">
            <v>1</v>
          </cell>
          <cell r="R99">
            <v>3</v>
          </cell>
          <cell r="S99">
            <v>22</v>
          </cell>
        </row>
        <row r="100">
          <cell r="G100" t="str">
            <v>04304-PUNITAQUI</v>
          </cell>
          <cell r="K100">
            <v>18</v>
          </cell>
          <cell r="L100">
            <v>13</v>
          </cell>
          <cell r="M100">
            <v>8</v>
          </cell>
          <cell r="N100">
            <v>1</v>
          </cell>
          <cell r="Q100">
            <v>32</v>
          </cell>
          <cell r="S100">
            <v>72</v>
          </cell>
        </row>
        <row r="101">
          <cell r="G101" t="str">
            <v>105308-CES. RURAL PUNITAQUI</v>
          </cell>
          <cell r="K101">
            <v>18</v>
          </cell>
          <cell r="L101">
            <v>13</v>
          </cell>
          <cell r="M101">
            <v>8</v>
          </cell>
          <cell r="N101">
            <v>1</v>
          </cell>
          <cell r="Q101">
            <v>32</v>
          </cell>
          <cell r="S101">
            <v>72</v>
          </cell>
        </row>
        <row r="102">
          <cell r="G102" t="str">
            <v>04305-RIO HURTADO</v>
          </cell>
          <cell r="L102">
            <v>1</v>
          </cell>
          <cell r="M102">
            <v>1</v>
          </cell>
          <cell r="R102">
            <v>2</v>
          </cell>
          <cell r="S102">
            <v>4</v>
          </cell>
        </row>
        <row r="103">
          <cell r="G103" t="str">
            <v>105310-CES. RURAL PICHASCA</v>
          </cell>
          <cell r="L103">
            <v>1</v>
          </cell>
          <cell r="S103">
            <v>1</v>
          </cell>
        </row>
        <row r="104">
          <cell r="G104" t="str">
            <v>105413-P.S.R. SAMO ALTO</v>
          </cell>
          <cell r="R104">
            <v>2</v>
          </cell>
          <cell r="S104">
            <v>2</v>
          </cell>
        </row>
        <row r="105">
          <cell r="G105" t="str">
            <v>105414-P.S.R. SERON</v>
          </cell>
          <cell r="M105">
            <v>1</v>
          </cell>
          <cell r="S105">
            <v>1</v>
          </cell>
        </row>
        <row r="106">
          <cell r="G106" t="str">
            <v>Total general</v>
          </cell>
          <cell r="H106">
            <v>146</v>
          </cell>
          <cell r="I106">
            <v>111</v>
          </cell>
          <cell r="J106">
            <v>189</v>
          </cell>
          <cell r="K106">
            <v>174</v>
          </cell>
          <cell r="L106">
            <v>244</v>
          </cell>
          <cell r="M106">
            <v>239</v>
          </cell>
          <cell r="N106">
            <v>202</v>
          </cell>
          <cell r="O106">
            <v>210</v>
          </cell>
          <cell r="P106">
            <v>196</v>
          </cell>
          <cell r="Q106">
            <v>393</v>
          </cell>
          <cell r="R106">
            <v>171</v>
          </cell>
          <cell r="S106">
            <v>2275</v>
          </cell>
        </row>
      </sheetData>
      <sheetData sheetId="22">
        <row r="2">
          <cell r="AB2" t="str">
            <v>Suma de Total</v>
          </cell>
          <cell r="AC2" t="str">
            <v>Etiquetas de columna</v>
          </cell>
        </row>
        <row r="3">
          <cell r="AB3" t="str">
            <v>Etiquetas de fila</v>
          </cell>
          <cell r="AC3">
            <v>1</v>
          </cell>
          <cell r="AD3">
            <v>2</v>
          </cell>
          <cell r="AE3">
            <v>3</v>
          </cell>
          <cell r="AF3">
            <v>4</v>
          </cell>
          <cell r="AG3">
            <v>5</v>
          </cell>
          <cell r="AH3">
            <v>6</v>
          </cell>
          <cell r="AI3">
            <v>7</v>
          </cell>
          <cell r="AJ3">
            <v>8</v>
          </cell>
          <cell r="AK3">
            <v>9</v>
          </cell>
          <cell r="AL3">
            <v>10</v>
          </cell>
          <cell r="AM3">
            <v>11</v>
          </cell>
          <cell r="AN3" t="str">
            <v>Total general</v>
          </cell>
        </row>
        <row r="4">
          <cell r="AB4" t="str">
            <v>04101-LA SERENA</v>
          </cell>
          <cell r="AC4">
            <v>36</v>
          </cell>
          <cell r="AD4">
            <v>34</v>
          </cell>
          <cell r="AE4">
            <v>27</v>
          </cell>
          <cell r="AF4">
            <v>24</v>
          </cell>
          <cell r="AG4">
            <v>17</v>
          </cell>
          <cell r="AH4">
            <v>39</v>
          </cell>
          <cell r="AI4">
            <v>11</v>
          </cell>
          <cell r="AJ4">
            <v>7</v>
          </cell>
          <cell r="AK4">
            <v>6</v>
          </cell>
          <cell r="AL4">
            <v>11</v>
          </cell>
          <cell r="AM4">
            <v>12</v>
          </cell>
          <cell r="AN4">
            <v>224</v>
          </cell>
        </row>
        <row r="5">
          <cell r="AB5" t="str">
            <v>105300-CES. CARDENAL CARO</v>
          </cell>
          <cell r="AD5">
            <v>5</v>
          </cell>
          <cell r="AE5">
            <v>2</v>
          </cell>
          <cell r="AF5">
            <v>1</v>
          </cell>
          <cell r="AG5">
            <v>2</v>
          </cell>
          <cell r="AH5">
            <v>3</v>
          </cell>
          <cell r="AN5">
            <v>13</v>
          </cell>
        </row>
        <row r="6">
          <cell r="AB6" t="str">
            <v>105301-CES. LAS COMPAÑIAS</v>
          </cell>
          <cell r="AC6">
            <v>8</v>
          </cell>
          <cell r="AD6">
            <v>10</v>
          </cell>
          <cell r="AE6">
            <v>2</v>
          </cell>
          <cell r="AF6">
            <v>5</v>
          </cell>
          <cell r="AG6">
            <v>1</v>
          </cell>
          <cell r="AH6">
            <v>7</v>
          </cell>
          <cell r="AI6">
            <v>3</v>
          </cell>
          <cell r="AJ6">
            <v>3</v>
          </cell>
          <cell r="AK6">
            <v>1</v>
          </cell>
          <cell r="AL6">
            <v>7</v>
          </cell>
          <cell r="AM6">
            <v>3</v>
          </cell>
          <cell r="AN6">
            <v>50</v>
          </cell>
        </row>
        <row r="7">
          <cell r="AB7" t="str">
            <v>105302-CES. PEDRO AGUIRRE C.</v>
          </cell>
          <cell r="AC7">
            <v>5</v>
          </cell>
          <cell r="AD7">
            <v>5</v>
          </cell>
          <cell r="AE7">
            <v>5</v>
          </cell>
          <cell r="AF7">
            <v>4</v>
          </cell>
          <cell r="AG7">
            <v>6</v>
          </cell>
          <cell r="AH7">
            <v>7</v>
          </cell>
          <cell r="AI7">
            <v>7</v>
          </cell>
          <cell r="AJ7">
            <v>2</v>
          </cell>
          <cell r="AK7">
            <v>2</v>
          </cell>
          <cell r="AL7">
            <v>2</v>
          </cell>
          <cell r="AM7">
            <v>3</v>
          </cell>
          <cell r="AN7">
            <v>48</v>
          </cell>
        </row>
        <row r="8">
          <cell r="AB8" t="str">
            <v>105313-CES. SCHAFFHAUSER</v>
          </cell>
          <cell r="AC8">
            <v>7</v>
          </cell>
          <cell r="AD8">
            <v>12</v>
          </cell>
          <cell r="AE8">
            <v>10</v>
          </cell>
          <cell r="AF8">
            <v>0</v>
          </cell>
          <cell r="AG8">
            <v>4</v>
          </cell>
          <cell r="AH8">
            <v>10</v>
          </cell>
          <cell r="AJ8">
            <v>1</v>
          </cell>
          <cell r="AK8">
            <v>2</v>
          </cell>
          <cell r="AM8">
            <v>4</v>
          </cell>
          <cell r="AN8">
            <v>50</v>
          </cell>
        </row>
        <row r="9">
          <cell r="AB9" t="str">
            <v>105319-CES. CARDENAL R.S.H.</v>
          </cell>
          <cell r="AD9">
            <v>1</v>
          </cell>
          <cell r="AE9">
            <v>0</v>
          </cell>
          <cell r="AG9">
            <v>2</v>
          </cell>
          <cell r="AH9">
            <v>4</v>
          </cell>
          <cell r="AJ9">
            <v>1</v>
          </cell>
          <cell r="AK9">
            <v>0</v>
          </cell>
          <cell r="AM9">
            <v>1</v>
          </cell>
          <cell r="AN9">
            <v>9</v>
          </cell>
        </row>
        <row r="10">
          <cell r="AB10" t="str">
            <v>105325-CESFAM JUAN PABLO II</v>
          </cell>
          <cell r="AC10">
            <v>15</v>
          </cell>
          <cell r="AE10">
            <v>8</v>
          </cell>
          <cell r="AF10">
            <v>12</v>
          </cell>
          <cell r="AG10">
            <v>2</v>
          </cell>
          <cell r="AH10">
            <v>1</v>
          </cell>
          <cell r="AL10">
            <v>2</v>
          </cell>
          <cell r="AN10">
            <v>40</v>
          </cell>
        </row>
        <row r="11">
          <cell r="AB11" t="str">
            <v>105400-P.S.R. ALGARROBITO            </v>
          </cell>
          <cell r="AH11">
            <v>5</v>
          </cell>
          <cell r="AN11">
            <v>5</v>
          </cell>
        </row>
        <row r="12">
          <cell r="AB12" t="str">
            <v>105401-P.S.R. LAS ROJAS</v>
          </cell>
          <cell r="AH12">
            <v>0</v>
          </cell>
          <cell r="AN12">
            <v>0</v>
          </cell>
        </row>
        <row r="13">
          <cell r="AB13" t="str">
            <v>105402-P.S.R. EL ROMERO</v>
          </cell>
          <cell r="AH13">
            <v>0</v>
          </cell>
          <cell r="AN13">
            <v>0</v>
          </cell>
        </row>
        <row r="14">
          <cell r="AB14" t="str">
            <v>105499-P.S.R. LAMBERT</v>
          </cell>
          <cell r="AH14">
            <v>1</v>
          </cell>
          <cell r="AN14">
            <v>1</v>
          </cell>
        </row>
        <row r="15">
          <cell r="AB15" t="str">
            <v>105700-CECOF VILLA EL INDIO</v>
          </cell>
          <cell r="AI15">
            <v>0</v>
          </cell>
          <cell r="AN15">
            <v>0</v>
          </cell>
        </row>
        <row r="16">
          <cell r="AB16" t="str">
            <v>105701-CECOF VILLA ALEMANIA</v>
          </cell>
          <cell r="AC16">
            <v>1</v>
          </cell>
          <cell r="AD16">
            <v>1</v>
          </cell>
          <cell r="AF16">
            <v>2</v>
          </cell>
          <cell r="AH16">
            <v>1</v>
          </cell>
          <cell r="AI16">
            <v>1</v>
          </cell>
          <cell r="AJ16">
            <v>0</v>
          </cell>
          <cell r="AK16">
            <v>1</v>
          </cell>
          <cell r="AM16">
            <v>1</v>
          </cell>
          <cell r="AN16">
            <v>8</v>
          </cell>
        </row>
        <row r="17">
          <cell r="AB17" t="str">
            <v>04102-COQUIMBO</v>
          </cell>
          <cell r="AC17">
            <v>36</v>
          </cell>
          <cell r="AD17">
            <v>71</v>
          </cell>
          <cell r="AE17">
            <v>26</v>
          </cell>
          <cell r="AF17">
            <v>43</v>
          </cell>
          <cell r="AG17">
            <v>54</v>
          </cell>
          <cell r="AH17">
            <v>71</v>
          </cell>
          <cell r="AI17">
            <v>29</v>
          </cell>
          <cell r="AJ17">
            <v>47</v>
          </cell>
          <cell r="AK17">
            <v>38</v>
          </cell>
          <cell r="AL17">
            <v>24</v>
          </cell>
          <cell r="AM17">
            <v>9</v>
          </cell>
          <cell r="AN17">
            <v>448</v>
          </cell>
        </row>
        <row r="18">
          <cell r="AB18" t="str">
            <v>105303-CES. SAN JUAN</v>
          </cell>
          <cell r="AC18">
            <v>3</v>
          </cell>
          <cell r="AD18">
            <v>1</v>
          </cell>
          <cell r="AF18">
            <v>8</v>
          </cell>
          <cell r="AG18">
            <v>9</v>
          </cell>
          <cell r="AH18">
            <v>2</v>
          </cell>
          <cell r="AI18">
            <v>2</v>
          </cell>
          <cell r="AJ18">
            <v>2</v>
          </cell>
          <cell r="AK18">
            <v>1</v>
          </cell>
          <cell r="AL18">
            <v>1</v>
          </cell>
          <cell r="AN18">
            <v>29</v>
          </cell>
        </row>
        <row r="19">
          <cell r="AB19" t="str">
            <v>105304-CES. SANTA CECILIA</v>
          </cell>
          <cell r="AC19">
            <v>5</v>
          </cell>
          <cell r="AD19">
            <v>1</v>
          </cell>
          <cell r="AE19">
            <v>3</v>
          </cell>
          <cell r="AF19">
            <v>1</v>
          </cell>
          <cell r="AH19">
            <v>7</v>
          </cell>
          <cell r="AJ19">
            <v>1</v>
          </cell>
          <cell r="AK19">
            <v>2</v>
          </cell>
          <cell r="AL19">
            <v>3</v>
          </cell>
          <cell r="AN19">
            <v>23</v>
          </cell>
        </row>
        <row r="20">
          <cell r="AB20" t="str">
            <v>105305-CES. TIERRAS BLANCAS</v>
          </cell>
          <cell r="AC20">
            <v>26</v>
          </cell>
          <cell r="AD20">
            <v>36</v>
          </cell>
          <cell r="AE20">
            <v>20</v>
          </cell>
          <cell r="AF20">
            <v>29</v>
          </cell>
          <cell r="AG20">
            <v>44</v>
          </cell>
          <cell r="AH20">
            <v>56</v>
          </cell>
          <cell r="AI20">
            <v>24</v>
          </cell>
          <cell r="AJ20">
            <v>35</v>
          </cell>
          <cell r="AK20">
            <v>30</v>
          </cell>
          <cell r="AL20">
            <v>20</v>
          </cell>
          <cell r="AM20">
            <v>4</v>
          </cell>
          <cell r="AN20">
            <v>324</v>
          </cell>
        </row>
        <row r="21">
          <cell r="AB21" t="str">
            <v>105321-CES. RURAL  TONGOY</v>
          </cell>
          <cell r="AE21">
            <v>1</v>
          </cell>
          <cell r="AF21">
            <v>4</v>
          </cell>
          <cell r="AG21">
            <v>1</v>
          </cell>
          <cell r="AJ21">
            <v>3</v>
          </cell>
          <cell r="AN21">
            <v>9</v>
          </cell>
        </row>
        <row r="22">
          <cell r="AB22" t="str">
            <v>105323-CES. DR. SERGIO AGUILAR</v>
          </cell>
          <cell r="AE22">
            <v>2</v>
          </cell>
          <cell r="AF22">
            <v>1</v>
          </cell>
          <cell r="AH22">
            <v>3</v>
          </cell>
          <cell r="AJ22">
            <v>6</v>
          </cell>
          <cell r="AK22">
            <v>4</v>
          </cell>
          <cell r="AM22">
            <v>5</v>
          </cell>
          <cell r="AN22">
            <v>21</v>
          </cell>
        </row>
        <row r="23">
          <cell r="AB23" t="str">
            <v>105404-P.S.R. EL TANGUE                         </v>
          </cell>
          <cell r="AI23">
            <v>3</v>
          </cell>
          <cell r="AK23">
            <v>1</v>
          </cell>
          <cell r="AN23">
            <v>4</v>
          </cell>
        </row>
        <row r="24">
          <cell r="AB24" t="str">
            <v>105705-CECOF EL ALBA</v>
          </cell>
          <cell r="AC24">
            <v>2</v>
          </cell>
          <cell r="AD24">
            <v>33</v>
          </cell>
          <cell r="AH24">
            <v>3</v>
          </cell>
          <cell r="AN24">
            <v>38</v>
          </cell>
        </row>
        <row r="25">
          <cell r="AB25" t="str">
            <v>04103-ANDACOLLO</v>
          </cell>
          <cell r="AC25">
            <v>74</v>
          </cell>
          <cell r="AD25">
            <v>30</v>
          </cell>
          <cell r="AE25">
            <v>39</v>
          </cell>
          <cell r="AF25">
            <v>29</v>
          </cell>
          <cell r="AG25">
            <v>1</v>
          </cell>
          <cell r="AH25">
            <v>3</v>
          </cell>
          <cell r="AI25">
            <v>35</v>
          </cell>
          <cell r="AJ25">
            <v>54</v>
          </cell>
          <cell r="AK25">
            <v>12</v>
          </cell>
          <cell r="AL25">
            <v>2</v>
          </cell>
          <cell r="AM25">
            <v>1</v>
          </cell>
          <cell r="AN25">
            <v>280</v>
          </cell>
        </row>
        <row r="26">
          <cell r="AB26" t="str">
            <v>105106-HOSPITAL ANDACOLLO</v>
          </cell>
          <cell r="AC26">
            <v>74</v>
          </cell>
          <cell r="AD26">
            <v>30</v>
          </cell>
          <cell r="AE26">
            <v>39</v>
          </cell>
          <cell r="AF26">
            <v>29</v>
          </cell>
          <cell r="AG26">
            <v>1</v>
          </cell>
          <cell r="AH26">
            <v>3</v>
          </cell>
          <cell r="AI26">
            <v>35</v>
          </cell>
          <cell r="AJ26">
            <v>54</v>
          </cell>
          <cell r="AK26">
            <v>12</v>
          </cell>
          <cell r="AL26">
            <v>2</v>
          </cell>
          <cell r="AM26">
            <v>1</v>
          </cell>
          <cell r="AN26">
            <v>280</v>
          </cell>
        </row>
        <row r="27">
          <cell r="AB27" t="str">
            <v>04104-LA HIGUERA</v>
          </cell>
          <cell r="AF27">
            <v>11</v>
          </cell>
          <cell r="AG27">
            <v>9</v>
          </cell>
          <cell r="AH27">
            <v>13</v>
          </cell>
          <cell r="AN27">
            <v>33</v>
          </cell>
        </row>
        <row r="28">
          <cell r="AB28" t="str">
            <v>105506-P.S.R. EL TRAPICHE</v>
          </cell>
          <cell r="AF28">
            <v>2</v>
          </cell>
          <cell r="AG28">
            <v>1</v>
          </cell>
          <cell r="AH28">
            <v>4</v>
          </cell>
          <cell r="AN28">
            <v>7</v>
          </cell>
        </row>
        <row r="29">
          <cell r="AB29" t="str">
            <v>105314-CES. LA HIGUERA</v>
          </cell>
          <cell r="AF29">
            <v>9</v>
          </cell>
          <cell r="AG29">
            <v>8</v>
          </cell>
          <cell r="AH29">
            <v>8</v>
          </cell>
          <cell r="AN29">
            <v>25</v>
          </cell>
        </row>
        <row r="30">
          <cell r="AB30" t="str">
            <v>105500-P.S.R. CALETA HORNOS        </v>
          </cell>
          <cell r="AH30">
            <v>1</v>
          </cell>
          <cell r="AN30">
            <v>1</v>
          </cell>
        </row>
        <row r="31">
          <cell r="AB31" t="str">
            <v>04105-PAIHUANO</v>
          </cell>
          <cell r="AD31">
            <v>1</v>
          </cell>
          <cell r="AF31">
            <v>1</v>
          </cell>
          <cell r="AH31">
            <v>10</v>
          </cell>
          <cell r="AI31">
            <v>1</v>
          </cell>
          <cell r="AJ31">
            <v>1</v>
          </cell>
          <cell r="AK31">
            <v>1</v>
          </cell>
          <cell r="AL31">
            <v>2</v>
          </cell>
          <cell r="AM31">
            <v>2</v>
          </cell>
          <cell r="AN31">
            <v>19</v>
          </cell>
        </row>
        <row r="32">
          <cell r="AB32" t="str">
            <v>105306-CES. PAIHUANO</v>
          </cell>
          <cell r="AD32">
            <v>1</v>
          </cell>
          <cell r="AJ32">
            <v>1</v>
          </cell>
          <cell r="AK32">
            <v>1</v>
          </cell>
          <cell r="AL32">
            <v>2</v>
          </cell>
          <cell r="AM32">
            <v>1</v>
          </cell>
          <cell r="AN32">
            <v>6</v>
          </cell>
        </row>
        <row r="33">
          <cell r="AB33" t="str">
            <v>105477-P.S.R. PISCO ELQUI</v>
          </cell>
          <cell r="AF33">
            <v>1</v>
          </cell>
          <cell r="AH33">
            <v>10</v>
          </cell>
          <cell r="AI33">
            <v>1</v>
          </cell>
          <cell r="AM33">
            <v>1</v>
          </cell>
          <cell r="AN33">
            <v>13</v>
          </cell>
        </row>
        <row r="34">
          <cell r="AB34" t="str">
            <v>04106-VICUÑA</v>
          </cell>
          <cell r="AC34">
            <v>8</v>
          </cell>
          <cell r="AD34">
            <v>14</v>
          </cell>
          <cell r="AE34">
            <v>9</v>
          </cell>
          <cell r="AF34">
            <v>20</v>
          </cell>
          <cell r="AG34">
            <v>21</v>
          </cell>
          <cell r="AH34">
            <v>6</v>
          </cell>
          <cell r="AI34">
            <v>2</v>
          </cell>
          <cell r="AJ34">
            <v>25</v>
          </cell>
          <cell r="AK34">
            <v>5</v>
          </cell>
          <cell r="AL34">
            <v>3</v>
          </cell>
          <cell r="AM34">
            <v>2</v>
          </cell>
          <cell r="AN34">
            <v>115</v>
          </cell>
        </row>
        <row r="35">
          <cell r="AB35" t="str">
            <v>105107-HOSPITAL VICUÑA</v>
          </cell>
          <cell r="AC35">
            <v>8</v>
          </cell>
          <cell r="AD35">
            <v>14</v>
          </cell>
          <cell r="AE35">
            <v>7</v>
          </cell>
          <cell r="AF35">
            <v>18</v>
          </cell>
          <cell r="AG35">
            <v>20</v>
          </cell>
          <cell r="AH35">
            <v>5</v>
          </cell>
          <cell r="AI35">
            <v>1</v>
          </cell>
          <cell r="AJ35">
            <v>15</v>
          </cell>
          <cell r="AK35">
            <v>4</v>
          </cell>
          <cell r="AL35">
            <v>2</v>
          </cell>
          <cell r="AM35">
            <v>1</v>
          </cell>
          <cell r="AN35">
            <v>95</v>
          </cell>
        </row>
        <row r="36">
          <cell r="AB36" t="str">
            <v>105467-P.S.R. DIAGUITAS</v>
          </cell>
          <cell r="AK36">
            <v>1</v>
          </cell>
          <cell r="AN36">
            <v>1</v>
          </cell>
        </row>
        <row r="37">
          <cell r="AB37" t="str">
            <v>105468-P.S.R. EL MOLLE</v>
          </cell>
          <cell r="AE37">
            <v>2</v>
          </cell>
          <cell r="AF37">
            <v>1</v>
          </cell>
          <cell r="AJ37">
            <v>2</v>
          </cell>
          <cell r="AN37">
            <v>5</v>
          </cell>
        </row>
        <row r="38">
          <cell r="AB38" t="str">
            <v>105469-P.S.R. EL TAMBO</v>
          </cell>
          <cell r="AF38">
            <v>1</v>
          </cell>
          <cell r="AG38">
            <v>1</v>
          </cell>
          <cell r="AI38">
            <v>1</v>
          </cell>
          <cell r="AJ38">
            <v>4</v>
          </cell>
          <cell r="AL38">
            <v>1</v>
          </cell>
          <cell r="AN38">
            <v>8</v>
          </cell>
        </row>
        <row r="39">
          <cell r="AB39" t="str">
            <v>105471-P.S.R. PERALILLO</v>
          </cell>
          <cell r="AM39">
            <v>1</v>
          </cell>
          <cell r="AN39">
            <v>1</v>
          </cell>
        </row>
        <row r="40">
          <cell r="AB40" t="str">
            <v>105473-P.S.R. TALCUNA</v>
          </cell>
          <cell r="AJ40">
            <v>2</v>
          </cell>
          <cell r="AN40">
            <v>2</v>
          </cell>
        </row>
        <row r="41">
          <cell r="AB41" t="str">
            <v>105502-P.S.R. CALINGASTA</v>
          </cell>
          <cell r="AH41">
            <v>1</v>
          </cell>
          <cell r="AJ41">
            <v>1</v>
          </cell>
          <cell r="AN41">
            <v>2</v>
          </cell>
        </row>
        <row r="42">
          <cell r="AB42" t="str">
            <v>105509-P.S.R. GUALLIGUAICA</v>
          </cell>
          <cell r="AJ42">
            <v>1</v>
          </cell>
          <cell r="AN42">
            <v>1</v>
          </cell>
        </row>
        <row r="43">
          <cell r="AB43" t="str">
            <v>04201-ILLAPEL</v>
          </cell>
          <cell r="AE43">
            <v>10</v>
          </cell>
          <cell r="AF43">
            <v>1</v>
          </cell>
          <cell r="AH43">
            <v>14</v>
          </cell>
          <cell r="AI43">
            <v>7</v>
          </cell>
          <cell r="AJ43">
            <v>4</v>
          </cell>
          <cell r="AK43">
            <v>9</v>
          </cell>
          <cell r="AL43">
            <v>4</v>
          </cell>
          <cell r="AM43">
            <v>7</v>
          </cell>
          <cell r="AN43">
            <v>56</v>
          </cell>
        </row>
        <row r="44">
          <cell r="AB44" t="str">
            <v>105103-HOSPITAL ILLAPEL</v>
          </cell>
          <cell r="AE44">
            <v>10</v>
          </cell>
          <cell r="AH44">
            <v>1</v>
          </cell>
          <cell r="AI44">
            <v>4</v>
          </cell>
          <cell r="AJ44">
            <v>3</v>
          </cell>
          <cell r="AK44">
            <v>9</v>
          </cell>
          <cell r="AL44">
            <v>3</v>
          </cell>
          <cell r="AM44">
            <v>6</v>
          </cell>
          <cell r="AN44">
            <v>36</v>
          </cell>
        </row>
        <row r="45">
          <cell r="AB45" t="str">
            <v>105326-CESFAM SAN RAFAEL</v>
          </cell>
          <cell r="AH45">
            <v>13</v>
          </cell>
          <cell r="AJ45">
            <v>1</v>
          </cell>
          <cell r="AL45">
            <v>1</v>
          </cell>
          <cell r="AM45">
            <v>1</v>
          </cell>
          <cell r="AN45">
            <v>16</v>
          </cell>
        </row>
        <row r="46">
          <cell r="AB46" t="str">
            <v>105448-P.S.R. SANTA VIRGINIA</v>
          </cell>
          <cell r="AF46">
            <v>1</v>
          </cell>
          <cell r="AN46">
            <v>1</v>
          </cell>
        </row>
        <row r="47">
          <cell r="AB47" t="str">
            <v>105486-P.S.R. TUNGA SUR</v>
          </cell>
          <cell r="AI47">
            <v>1</v>
          </cell>
          <cell r="AN47">
            <v>1</v>
          </cell>
        </row>
        <row r="48">
          <cell r="AB48" t="str">
            <v>105504-P.S.R. SOCAVON</v>
          </cell>
          <cell r="AI48">
            <v>2</v>
          </cell>
          <cell r="AN48">
            <v>2</v>
          </cell>
        </row>
        <row r="49">
          <cell r="AB49" t="str">
            <v>04203-LOS VILOS</v>
          </cell>
          <cell r="AC49">
            <v>5</v>
          </cell>
          <cell r="AD49">
            <v>14</v>
          </cell>
          <cell r="AE49">
            <v>6</v>
          </cell>
          <cell r="AF49">
            <v>4</v>
          </cell>
          <cell r="AG49">
            <v>11</v>
          </cell>
          <cell r="AH49">
            <v>15</v>
          </cell>
          <cell r="AI49">
            <v>26</v>
          </cell>
          <cell r="AJ49">
            <v>2</v>
          </cell>
          <cell r="AK49">
            <v>13</v>
          </cell>
          <cell r="AL49">
            <v>25</v>
          </cell>
          <cell r="AM49">
            <v>9</v>
          </cell>
          <cell r="AN49">
            <v>130</v>
          </cell>
        </row>
        <row r="50">
          <cell r="AB50" t="str">
            <v>105108-HOSPITAL LOS VILOS</v>
          </cell>
          <cell r="AC50">
            <v>5</v>
          </cell>
          <cell r="AD50">
            <v>14</v>
          </cell>
          <cell r="AE50">
            <v>6</v>
          </cell>
          <cell r="AF50">
            <v>4</v>
          </cell>
          <cell r="AG50">
            <v>11</v>
          </cell>
          <cell r="AH50">
            <v>14</v>
          </cell>
          <cell r="AI50">
            <v>26</v>
          </cell>
          <cell r="AK50">
            <v>13</v>
          </cell>
          <cell r="AL50">
            <v>25</v>
          </cell>
          <cell r="AM50">
            <v>9</v>
          </cell>
          <cell r="AN50">
            <v>127</v>
          </cell>
        </row>
        <row r="51">
          <cell r="AB51" t="str">
            <v>105478-P.S.R. CAIMANES                   </v>
          </cell>
          <cell r="AH51">
            <v>1</v>
          </cell>
          <cell r="AJ51">
            <v>2</v>
          </cell>
          <cell r="AN51">
            <v>3</v>
          </cell>
        </row>
        <row r="52">
          <cell r="AB52" t="str">
            <v>04204-SALAMANCA</v>
          </cell>
          <cell r="AC52">
            <v>4</v>
          </cell>
          <cell r="AD52">
            <v>15</v>
          </cell>
          <cell r="AE52">
            <v>21</v>
          </cell>
          <cell r="AF52">
            <v>10</v>
          </cell>
          <cell r="AG52">
            <v>138</v>
          </cell>
          <cell r="AH52">
            <v>82</v>
          </cell>
          <cell r="AI52">
            <v>28</v>
          </cell>
          <cell r="AJ52">
            <v>12</v>
          </cell>
          <cell r="AK52">
            <v>22</v>
          </cell>
          <cell r="AL52">
            <v>8</v>
          </cell>
          <cell r="AM52">
            <v>6</v>
          </cell>
          <cell r="AN52">
            <v>346</v>
          </cell>
        </row>
        <row r="53">
          <cell r="AB53" t="str">
            <v>105104-HOSPITAL SALAMANCA</v>
          </cell>
          <cell r="AG53">
            <v>120</v>
          </cell>
          <cell r="AH53">
            <v>58</v>
          </cell>
          <cell r="AI53">
            <v>12</v>
          </cell>
          <cell r="AJ53">
            <v>4</v>
          </cell>
          <cell r="AK53">
            <v>11</v>
          </cell>
          <cell r="AL53">
            <v>5</v>
          </cell>
          <cell r="AM53">
            <v>5</v>
          </cell>
          <cell r="AN53">
            <v>215</v>
          </cell>
        </row>
        <row r="54">
          <cell r="AB54" t="str">
            <v>105452-P.S.R. CUNCUMEN                 </v>
          </cell>
          <cell r="AC54">
            <v>1</v>
          </cell>
          <cell r="AD54">
            <v>6</v>
          </cell>
          <cell r="AE54">
            <v>9</v>
          </cell>
          <cell r="AF54">
            <v>6</v>
          </cell>
          <cell r="AG54">
            <v>7</v>
          </cell>
          <cell r="AH54">
            <v>1</v>
          </cell>
          <cell r="AI54">
            <v>8</v>
          </cell>
          <cell r="AJ54">
            <v>4</v>
          </cell>
          <cell r="AK54">
            <v>5</v>
          </cell>
          <cell r="AL54">
            <v>3</v>
          </cell>
          <cell r="AM54">
            <v>1</v>
          </cell>
          <cell r="AN54">
            <v>51</v>
          </cell>
        </row>
        <row r="55">
          <cell r="AB55" t="str">
            <v>105453-P.S.R. TRANQUILLA</v>
          </cell>
          <cell r="AE55">
            <v>1</v>
          </cell>
          <cell r="AF55">
            <v>2</v>
          </cell>
          <cell r="AG55">
            <v>3</v>
          </cell>
          <cell r="AI55">
            <v>2</v>
          </cell>
          <cell r="AJ55">
            <v>1</v>
          </cell>
          <cell r="AN55">
            <v>9</v>
          </cell>
        </row>
        <row r="56">
          <cell r="AB56" t="str">
            <v>105454-P.S.R. CUNLAGUA</v>
          </cell>
          <cell r="AD56">
            <v>1</v>
          </cell>
          <cell r="AE56">
            <v>4</v>
          </cell>
          <cell r="AF56">
            <v>1</v>
          </cell>
          <cell r="AG56">
            <v>2</v>
          </cell>
          <cell r="AH56">
            <v>1</v>
          </cell>
          <cell r="AK56">
            <v>1</v>
          </cell>
          <cell r="AN56">
            <v>10</v>
          </cell>
        </row>
        <row r="57">
          <cell r="AB57" t="str">
            <v>105455-P.S.R. CHILLEPIN</v>
          </cell>
          <cell r="AD57">
            <v>1</v>
          </cell>
          <cell r="AG57">
            <v>3</v>
          </cell>
          <cell r="AJ57">
            <v>1</v>
          </cell>
          <cell r="AN57">
            <v>5</v>
          </cell>
        </row>
        <row r="58">
          <cell r="AB58" t="str">
            <v>105456-P.S.R. LLIMPO</v>
          </cell>
          <cell r="AC58">
            <v>1</v>
          </cell>
          <cell r="AE58">
            <v>1</v>
          </cell>
          <cell r="AF58">
            <v>1</v>
          </cell>
          <cell r="AH58">
            <v>2</v>
          </cell>
          <cell r="AI58">
            <v>3</v>
          </cell>
          <cell r="AN58">
            <v>8</v>
          </cell>
        </row>
        <row r="59">
          <cell r="AB59" t="str">
            <v>105457-P.S.R. SAN AGUSTIN</v>
          </cell>
          <cell r="AE59">
            <v>1</v>
          </cell>
          <cell r="AH59">
            <v>3</v>
          </cell>
          <cell r="AN59">
            <v>4</v>
          </cell>
        </row>
        <row r="60">
          <cell r="AB60" t="str">
            <v>105458-P.S.R. TAHUINCO</v>
          </cell>
          <cell r="AH60">
            <v>14</v>
          </cell>
          <cell r="AJ60">
            <v>1</v>
          </cell>
          <cell r="AN60">
            <v>15</v>
          </cell>
        </row>
        <row r="61">
          <cell r="AB61" t="str">
            <v>105491-P.S.R. QUELEN BAJO</v>
          </cell>
          <cell r="AD61">
            <v>2</v>
          </cell>
          <cell r="AE61">
            <v>2</v>
          </cell>
          <cell r="AG61">
            <v>2</v>
          </cell>
          <cell r="AN61">
            <v>6</v>
          </cell>
        </row>
        <row r="62">
          <cell r="AB62" t="str">
            <v>105492-P.S.R. CAMISA</v>
          </cell>
          <cell r="AD62">
            <v>2</v>
          </cell>
          <cell r="AE62">
            <v>3</v>
          </cell>
          <cell r="AG62">
            <v>1</v>
          </cell>
          <cell r="AH62">
            <v>2</v>
          </cell>
          <cell r="AI62">
            <v>2</v>
          </cell>
          <cell r="AK62">
            <v>1</v>
          </cell>
          <cell r="AN62">
            <v>11</v>
          </cell>
        </row>
        <row r="63">
          <cell r="AB63" t="str">
            <v>105501-P.S.R. ARBOLEDA GRANDE</v>
          </cell>
          <cell r="AC63">
            <v>2</v>
          </cell>
          <cell r="AD63">
            <v>3</v>
          </cell>
          <cell r="AH63">
            <v>1</v>
          </cell>
          <cell r="AI63">
            <v>1</v>
          </cell>
          <cell r="AJ63">
            <v>1</v>
          </cell>
          <cell r="AK63">
            <v>4</v>
          </cell>
          <cell r="AN63">
            <v>12</v>
          </cell>
        </row>
        <row r="64">
          <cell r="AB64" t="str">
            <v>04301-OVALLE</v>
          </cell>
          <cell r="AC64">
            <v>36</v>
          </cell>
          <cell r="AD64">
            <v>36</v>
          </cell>
          <cell r="AE64">
            <v>39</v>
          </cell>
          <cell r="AF64">
            <v>49</v>
          </cell>
          <cell r="AG64">
            <v>16</v>
          </cell>
          <cell r="AH64">
            <v>65</v>
          </cell>
          <cell r="AI64">
            <v>32</v>
          </cell>
          <cell r="AJ64">
            <v>21</v>
          </cell>
          <cell r="AK64">
            <v>15</v>
          </cell>
          <cell r="AL64">
            <v>14</v>
          </cell>
          <cell r="AM64">
            <v>58</v>
          </cell>
          <cell r="AN64">
            <v>381</v>
          </cell>
        </row>
        <row r="65">
          <cell r="AB65" t="str">
            <v>105315-CES. RURAL C. DE TAMAYA</v>
          </cell>
          <cell r="AD65">
            <v>1</v>
          </cell>
          <cell r="AL65">
            <v>1</v>
          </cell>
          <cell r="AN65">
            <v>2</v>
          </cell>
        </row>
        <row r="66">
          <cell r="AB66" t="str">
            <v>105317-CES. JORGE JORDAN D.</v>
          </cell>
          <cell r="AC66">
            <v>3</v>
          </cell>
          <cell r="AE66">
            <v>4</v>
          </cell>
          <cell r="AF66">
            <v>3</v>
          </cell>
          <cell r="AG66">
            <v>6</v>
          </cell>
          <cell r="AH66">
            <v>2</v>
          </cell>
          <cell r="AI66">
            <v>2</v>
          </cell>
          <cell r="AJ66">
            <v>15</v>
          </cell>
          <cell r="AK66">
            <v>6</v>
          </cell>
          <cell r="AL66">
            <v>7</v>
          </cell>
          <cell r="AN66">
            <v>48</v>
          </cell>
        </row>
        <row r="67">
          <cell r="AB67" t="str">
            <v>105322-CES. MARCOS MACUADA</v>
          </cell>
          <cell r="AD67">
            <v>2</v>
          </cell>
          <cell r="AE67">
            <v>22</v>
          </cell>
          <cell r="AF67">
            <v>40</v>
          </cell>
          <cell r="AG67">
            <v>2</v>
          </cell>
          <cell r="AH67">
            <v>58</v>
          </cell>
          <cell r="AI67">
            <v>28</v>
          </cell>
          <cell r="AJ67">
            <v>1</v>
          </cell>
          <cell r="AK67">
            <v>3</v>
          </cell>
          <cell r="AL67">
            <v>3</v>
          </cell>
          <cell r="AM67">
            <v>52</v>
          </cell>
          <cell r="AN67">
            <v>211</v>
          </cell>
        </row>
        <row r="68">
          <cell r="AB68" t="str">
            <v>105324-CES. SOTAQUI</v>
          </cell>
          <cell r="AC68">
            <v>8</v>
          </cell>
          <cell r="AD68">
            <v>3</v>
          </cell>
          <cell r="AE68">
            <v>8</v>
          </cell>
          <cell r="AF68">
            <v>1</v>
          </cell>
          <cell r="AG68">
            <v>3</v>
          </cell>
          <cell r="AH68">
            <v>3</v>
          </cell>
          <cell r="AJ68">
            <v>2</v>
          </cell>
          <cell r="AK68">
            <v>2</v>
          </cell>
          <cell r="AN68">
            <v>30</v>
          </cell>
        </row>
        <row r="69">
          <cell r="AB69" t="str">
            <v>105416-P.S.R. CAMARICO                  </v>
          </cell>
          <cell r="AD69">
            <v>4</v>
          </cell>
          <cell r="AE69">
            <v>2</v>
          </cell>
          <cell r="AN69">
            <v>6</v>
          </cell>
        </row>
        <row r="70">
          <cell r="AB70" t="str">
            <v>105420-P.S.R. LIMARI</v>
          </cell>
          <cell r="AE70">
            <v>1</v>
          </cell>
          <cell r="AF70">
            <v>3</v>
          </cell>
          <cell r="AN70">
            <v>4</v>
          </cell>
        </row>
        <row r="71">
          <cell r="AB71" t="str">
            <v>105439-P.S.R. CERRO BLANCO</v>
          </cell>
          <cell r="AG71">
            <v>1</v>
          </cell>
          <cell r="AN71">
            <v>1</v>
          </cell>
        </row>
        <row r="72">
          <cell r="AB72" t="str">
            <v>105507-P.S.R. HUAMALATA</v>
          </cell>
          <cell r="AD72">
            <v>3</v>
          </cell>
          <cell r="AG72">
            <v>2</v>
          </cell>
          <cell r="AN72">
            <v>5</v>
          </cell>
        </row>
        <row r="73">
          <cell r="AB73" t="str">
            <v>105722-CECOF SAN JOSE DE LA DEHESA</v>
          </cell>
          <cell r="AC73">
            <v>2</v>
          </cell>
          <cell r="AE73">
            <v>1</v>
          </cell>
          <cell r="AF73">
            <v>1</v>
          </cell>
          <cell r="AG73">
            <v>2</v>
          </cell>
          <cell r="AH73">
            <v>1</v>
          </cell>
          <cell r="AI73">
            <v>2</v>
          </cell>
          <cell r="AJ73">
            <v>2</v>
          </cell>
          <cell r="AL73">
            <v>3</v>
          </cell>
          <cell r="AN73">
            <v>14</v>
          </cell>
        </row>
        <row r="74">
          <cell r="AB74" t="str">
            <v>105723-CECOF LIMARI</v>
          </cell>
          <cell r="AC74">
            <v>23</v>
          </cell>
          <cell r="AD74">
            <v>23</v>
          </cell>
          <cell r="AE74">
            <v>1</v>
          </cell>
          <cell r="AF74">
            <v>1</v>
          </cell>
          <cell r="AH74">
            <v>1</v>
          </cell>
          <cell r="AJ74">
            <v>1</v>
          </cell>
          <cell r="AK74">
            <v>4</v>
          </cell>
          <cell r="AM74">
            <v>6</v>
          </cell>
          <cell r="AN74">
            <v>60</v>
          </cell>
        </row>
        <row r="75">
          <cell r="AB75" t="str">
            <v>04302-COMBARBALÁ</v>
          </cell>
          <cell r="AC75">
            <v>4</v>
          </cell>
          <cell r="AD75">
            <v>1</v>
          </cell>
          <cell r="AE75">
            <v>1</v>
          </cell>
          <cell r="AF75">
            <v>2</v>
          </cell>
          <cell r="AG75">
            <v>1</v>
          </cell>
          <cell r="AH75">
            <v>9</v>
          </cell>
          <cell r="AI75">
            <v>7</v>
          </cell>
          <cell r="AJ75">
            <v>4</v>
          </cell>
          <cell r="AK75">
            <v>6</v>
          </cell>
          <cell r="AL75">
            <v>23</v>
          </cell>
          <cell r="AM75">
            <v>20</v>
          </cell>
          <cell r="AN75">
            <v>78</v>
          </cell>
        </row>
        <row r="76">
          <cell r="AB76" t="str">
            <v>105105-HOSPITAL COMBARBALA</v>
          </cell>
          <cell r="AC76">
            <v>4</v>
          </cell>
          <cell r="AD76">
            <v>1</v>
          </cell>
          <cell r="AE76">
            <v>1</v>
          </cell>
          <cell r="AF76">
            <v>2</v>
          </cell>
          <cell r="AG76">
            <v>1</v>
          </cell>
          <cell r="AH76">
            <v>6</v>
          </cell>
          <cell r="AI76">
            <v>5</v>
          </cell>
          <cell r="AJ76">
            <v>4</v>
          </cell>
          <cell r="AK76">
            <v>5</v>
          </cell>
          <cell r="AL76">
            <v>21</v>
          </cell>
          <cell r="AM76">
            <v>20</v>
          </cell>
          <cell r="AN76">
            <v>70</v>
          </cell>
        </row>
        <row r="77">
          <cell r="AB77" t="str">
            <v>105441-P.S.R. MANQUEHUA</v>
          </cell>
          <cell r="AH77">
            <v>1</v>
          </cell>
          <cell r="AN77">
            <v>1</v>
          </cell>
        </row>
        <row r="78">
          <cell r="AB78" t="str">
            <v>105460-P.S.R. COGOTI 18</v>
          </cell>
          <cell r="AL78">
            <v>1</v>
          </cell>
          <cell r="AN78">
            <v>1</v>
          </cell>
        </row>
        <row r="79">
          <cell r="AB79" t="str">
            <v>105462-P.S.R. EL SAUCE</v>
          </cell>
          <cell r="AH79">
            <v>1</v>
          </cell>
          <cell r="AN79">
            <v>1</v>
          </cell>
        </row>
        <row r="80">
          <cell r="AB80" t="str">
            <v>105465-P.S.R. RAMADILLA</v>
          </cell>
          <cell r="AI80">
            <v>2</v>
          </cell>
          <cell r="AL80">
            <v>1</v>
          </cell>
          <cell r="AN80">
            <v>3</v>
          </cell>
        </row>
        <row r="81">
          <cell r="AB81" t="str">
            <v>105466-P.S.R. VALLE HERMOSO</v>
          </cell>
          <cell r="AK81">
            <v>1</v>
          </cell>
          <cell r="AN81">
            <v>1</v>
          </cell>
        </row>
        <row r="82">
          <cell r="AB82" t="str">
            <v>105490-P.S.R. EL DURAZNO</v>
          </cell>
          <cell r="AH82">
            <v>1</v>
          </cell>
          <cell r="AN82">
            <v>1</v>
          </cell>
        </row>
        <row r="83">
          <cell r="AB83" t="str">
            <v>04304-MONTE PATRIA</v>
          </cell>
          <cell r="AC83">
            <v>8</v>
          </cell>
          <cell r="AD83">
            <v>5</v>
          </cell>
          <cell r="AE83">
            <v>12</v>
          </cell>
          <cell r="AF83">
            <v>7</v>
          </cell>
          <cell r="AG83">
            <v>6</v>
          </cell>
          <cell r="AH83">
            <v>6</v>
          </cell>
          <cell r="AI83">
            <v>27</v>
          </cell>
          <cell r="AJ83">
            <v>18</v>
          </cell>
          <cell r="AK83">
            <v>7</v>
          </cell>
          <cell r="AL83">
            <v>9</v>
          </cell>
          <cell r="AM83">
            <v>2</v>
          </cell>
          <cell r="AN83">
            <v>107</v>
          </cell>
        </row>
        <row r="84">
          <cell r="AB84" t="str">
            <v>105307-CES. RURAL MONTE PATRIA</v>
          </cell>
          <cell r="AC84">
            <v>4</v>
          </cell>
          <cell r="AD84">
            <v>1</v>
          </cell>
          <cell r="AE84">
            <v>3</v>
          </cell>
          <cell r="AH84">
            <v>4</v>
          </cell>
          <cell r="AI84">
            <v>8</v>
          </cell>
          <cell r="AJ84">
            <v>4</v>
          </cell>
          <cell r="AK84">
            <v>5</v>
          </cell>
          <cell r="AL84">
            <v>1</v>
          </cell>
          <cell r="AM84">
            <v>2</v>
          </cell>
          <cell r="AN84">
            <v>32</v>
          </cell>
        </row>
        <row r="85">
          <cell r="AB85" t="str">
            <v>105311-CES. RURAL CHAÑARAL ALTO</v>
          </cell>
          <cell r="AE85">
            <v>6</v>
          </cell>
          <cell r="AJ85">
            <v>2</v>
          </cell>
          <cell r="AN85">
            <v>8</v>
          </cell>
        </row>
        <row r="86">
          <cell r="AB86" t="str">
            <v>105312-CES. RURAL CAREN</v>
          </cell>
          <cell r="AJ86">
            <v>2</v>
          </cell>
          <cell r="AN86">
            <v>2</v>
          </cell>
        </row>
        <row r="87">
          <cell r="AB87" t="str">
            <v>105318-CES. RURAL EL PALQUI</v>
          </cell>
          <cell r="AC87">
            <v>3</v>
          </cell>
          <cell r="AD87">
            <v>3</v>
          </cell>
          <cell r="AE87">
            <v>2</v>
          </cell>
          <cell r="AF87">
            <v>2</v>
          </cell>
          <cell r="AG87">
            <v>6</v>
          </cell>
          <cell r="AH87">
            <v>1</v>
          </cell>
          <cell r="AI87">
            <v>15</v>
          </cell>
          <cell r="AJ87">
            <v>9</v>
          </cell>
          <cell r="AK87">
            <v>2</v>
          </cell>
          <cell r="AL87">
            <v>7</v>
          </cell>
          <cell r="AM87">
            <v>0</v>
          </cell>
          <cell r="AN87">
            <v>50</v>
          </cell>
        </row>
        <row r="88">
          <cell r="AB88" t="str">
            <v>105425-P.S.R. CHILECITO</v>
          </cell>
          <cell r="AC88">
            <v>1</v>
          </cell>
          <cell r="AF88">
            <v>4</v>
          </cell>
          <cell r="AN88">
            <v>5</v>
          </cell>
        </row>
        <row r="89">
          <cell r="AB89" t="str">
            <v>105427-P.S.R. HACIENDA VALDIVIA</v>
          </cell>
          <cell r="AE89">
            <v>1</v>
          </cell>
          <cell r="AI89">
            <v>2</v>
          </cell>
          <cell r="AN89">
            <v>3</v>
          </cell>
        </row>
        <row r="90">
          <cell r="AB90" t="str">
            <v>105430-P.S.R. MIALQUI</v>
          </cell>
          <cell r="AF90">
            <v>1</v>
          </cell>
          <cell r="AL90">
            <v>1</v>
          </cell>
          <cell r="AN90">
            <v>2</v>
          </cell>
        </row>
        <row r="91">
          <cell r="AB91" t="str">
            <v>105432-P.S.R. RAPEL</v>
          </cell>
          <cell r="AD91">
            <v>1</v>
          </cell>
          <cell r="AH91">
            <v>1</v>
          </cell>
          <cell r="AI91">
            <v>2</v>
          </cell>
          <cell r="AN91">
            <v>4</v>
          </cell>
        </row>
        <row r="92">
          <cell r="AB92" t="str">
            <v>105435-P.S.R. TULAHUEN</v>
          </cell>
          <cell r="AJ92">
            <v>1</v>
          </cell>
          <cell r="AN92">
            <v>1</v>
          </cell>
        </row>
        <row r="93">
          <cell r="AB93" t="str">
            <v>04304-PUNITAQUI</v>
          </cell>
          <cell r="AD93">
            <v>1</v>
          </cell>
          <cell r="AE93">
            <v>1</v>
          </cell>
          <cell r="AG93">
            <v>5</v>
          </cell>
          <cell r="AH93">
            <v>28</v>
          </cell>
          <cell r="AI93">
            <v>3</v>
          </cell>
          <cell r="AL93">
            <v>8</v>
          </cell>
          <cell r="AN93">
            <v>46</v>
          </cell>
        </row>
        <row r="94">
          <cell r="AB94" t="str">
            <v>105308-CES. RURAL PUNITAQUI</v>
          </cell>
          <cell r="AD94">
            <v>1</v>
          </cell>
          <cell r="AE94">
            <v>1</v>
          </cell>
          <cell r="AG94">
            <v>5</v>
          </cell>
          <cell r="AH94">
            <v>28</v>
          </cell>
          <cell r="AI94">
            <v>3</v>
          </cell>
          <cell r="AL94">
            <v>8</v>
          </cell>
          <cell r="AN94">
            <v>46</v>
          </cell>
        </row>
        <row r="95">
          <cell r="AB95" t="str">
            <v>04305-RIO HURTADO</v>
          </cell>
          <cell r="AJ95">
            <v>4</v>
          </cell>
          <cell r="AK95">
            <v>4</v>
          </cell>
          <cell r="AN95">
            <v>8</v>
          </cell>
        </row>
        <row r="96">
          <cell r="AB96" t="str">
            <v>105413-P.S.R. SAMO ALTO</v>
          </cell>
          <cell r="AJ96">
            <v>4</v>
          </cell>
          <cell r="AK96">
            <v>4</v>
          </cell>
          <cell r="AN96">
            <v>8</v>
          </cell>
        </row>
        <row r="97">
          <cell r="AB97" t="str">
            <v>Total general</v>
          </cell>
          <cell r="AC97">
            <v>211</v>
          </cell>
          <cell r="AD97">
            <v>222</v>
          </cell>
          <cell r="AE97">
            <v>191</v>
          </cell>
          <cell r="AF97">
            <v>201</v>
          </cell>
          <cell r="AG97">
            <v>279</v>
          </cell>
          <cell r="AH97">
            <v>361</v>
          </cell>
          <cell r="AI97">
            <v>208</v>
          </cell>
          <cell r="AJ97">
            <v>199</v>
          </cell>
          <cell r="AK97">
            <v>138</v>
          </cell>
          <cell r="AL97">
            <v>133</v>
          </cell>
          <cell r="AM97">
            <v>128</v>
          </cell>
          <cell r="AN97">
            <v>2271</v>
          </cell>
        </row>
      </sheetData>
      <sheetData sheetId="23">
        <row r="2">
          <cell r="G2" t="str">
            <v>Suma de Total</v>
          </cell>
          <cell r="H2" t="str">
            <v>Etiquetas de columna</v>
          </cell>
        </row>
        <row r="3">
          <cell r="G3" t="str">
            <v>Etiquetas de fila</v>
          </cell>
          <cell r="H3">
            <v>1</v>
          </cell>
          <cell r="I3">
            <v>2</v>
          </cell>
          <cell r="J3">
            <v>3</v>
          </cell>
          <cell r="K3">
            <v>4</v>
          </cell>
          <cell r="L3">
            <v>5</v>
          </cell>
          <cell r="M3">
            <v>6</v>
          </cell>
          <cell r="N3">
            <v>7</v>
          </cell>
          <cell r="O3">
            <v>8</v>
          </cell>
          <cell r="P3">
            <v>9</v>
          </cell>
          <cell r="Q3">
            <v>10</v>
          </cell>
          <cell r="R3">
            <v>11</v>
          </cell>
          <cell r="S3" t="str">
            <v>Total general</v>
          </cell>
        </row>
        <row r="4">
          <cell r="G4" t="str">
            <v>04101-LA SERENA</v>
          </cell>
          <cell r="I4">
            <v>6</v>
          </cell>
          <cell r="J4">
            <v>56</v>
          </cell>
          <cell r="K4">
            <v>82</v>
          </cell>
          <cell r="L4">
            <v>145</v>
          </cell>
          <cell r="M4">
            <v>445</v>
          </cell>
          <cell r="N4">
            <v>31</v>
          </cell>
          <cell r="O4">
            <v>634</v>
          </cell>
          <cell r="P4">
            <v>115</v>
          </cell>
          <cell r="Q4">
            <v>186</v>
          </cell>
          <cell r="R4">
            <v>86</v>
          </cell>
          <cell r="S4">
            <v>1786</v>
          </cell>
        </row>
        <row r="5">
          <cell r="G5" t="str">
            <v>105300-CES. CARDENAL CARO</v>
          </cell>
          <cell r="L5">
            <v>12</v>
          </cell>
          <cell r="M5">
            <v>26</v>
          </cell>
          <cell r="N5">
            <v>11</v>
          </cell>
          <cell r="O5">
            <v>10</v>
          </cell>
          <cell r="S5">
            <v>59</v>
          </cell>
        </row>
        <row r="6">
          <cell r="G6" t="str">
            <v>105301-CES. LAS COMPAÑIAS</v>
          </cell>
          <cell r="I6">
            <v>6</v>
          </cell>
          <cell r="J6">
            <v>13</v>
          </cell>
          <cell r="K6">
            <v>4</v>
          </cell>
          <cell r="L6">
            <v>5</v>
          </cell>
          <cell r="N6">
            <v>4</v>
          </cell>
          <cell r="P6">
            <v>20</v>
          </cell>
          <cell r="R6">
            <v>3</v>
          </cell>
          <cell r="S6">
            <v>55</v>
          </cell>
        </row>
        <row r="7">
          <cell r="G7" t="str">
            <v>105302-CES. PEDRO AGUIRRE C.</v>
          </cell>
          <cell r="J7">
            <v>3</v>
          </cell>
          <cell r="K7">
            <v>39</v>
          </cell>
          <cell r="L7">
            <v>18</v>
          </cell>
          <cell r="N7">
            <v>0</v>
          </cell>
          <cell r="S7">
            <v>60</v>
          </cell>
        </row>
        <row r="8">
          <cell r="G8" t="str">
            <v>105313-CES. SCHAFFHAUSER</v>
          </cell>
          <cell r="K8">
            <v>25</v>
          </cell>
          <cell r="L8">
            <v>45</v>
          </cell>
          <cell r="M8">
            <v>350</v>
          </cell>
          <cell r="O8">
            <v>206</v>
          </cell>
          <cell r="P8">
            <v>91</v>
          </cell>
          <cell r="Q8">
            <v>168</v>
          </cell>
          <cell r="R8">
            <v>69</v>
          </cell>
          <cell r="S8">
            <v>954</v>
          </cell>
        </row>
        <row r="9">
          <cell r="G9" t="str">
            <v>105319-CES. CARDENAL R.S.H.</v>
          </cell>
          <cell r="J9">
            <v>26</v>
          </cell>
          <cell r="M9">
            <v>24</v>
          </cell>
          <cell r="N9">
            <v>0</v>
          </cell>
          <cell r="O9">
            <v>350</v>
          </cell>
          <cell r="Q9">
            <v>9</v>
          </cell>
          <cell r="R9">
            <v>14</v>
          </cell>
          <cell r="S9">
            <v>423</v>
          </cell>
        </row>
        <row r="10">
          <cell r="G10" t="str">
            <v>105325-CESFAM JUAN PABLO II</v>
          </cell>
          <cell r="J10">
            <v>14</v>
          </cell>
          <cell r="K10">
            <v>11</v>
          </cell>
          <cell r="L10">
            <v>35</v>
          </cell>
          <cell r="O10">
            <v>68</v>
          </cell>
          <cell r="P10">
            <v>0</v>
          </cell>
          <cell r="Q10">
            <v>0</v>
          </cell>
          <cell r="R10">
            <v>0</v>
          </cell>
          <cell r="S10">
            <v>128</v>
          </cell>
        </row>
        <row r="11">
          <cell r="G11" t="str">
            <v>105400-P.S.R. ALGARROBITO            </v>
          </cell>
          <cell r="M11">
            <v>28</v>
          </cell>
          <cell r="S11">
            <v>28</v>
          </cell>
        </row>
        <row r="12">
          <cell r="G12" t="str">
            <v>105401-P.S.R. LAS ROJAS</v>
          </cell>
          <cell r="N12">
            <v>0</v>
          </cell>
          <cell r="S12">
            <v>0</v>
          </cell>
        </row>
        <row r="13">
          <cell r="G13" t="str">
            <v>105402-P.S.R. EL ROMERO</v>
          </cell>
          <cell r="L13">
            <v>25</v>
          </cell>
          <cell r="M13">
            <v>9</v>
          </cell>
          <cell r="N13">
            <v>10</v>
          </cell>
          <cell r="Q13">
            <v>4</v>
          </cell>
          <cell r="S13">
            <v>48</v>
          </cell>
        </row>
        <row r="14">
          <cell r="G14" t="str">
            <v>105499-P.S.R. LAMBERT</v>
          </cell>
          <cell r="Q14">
            <v>4</v>
          </cell>
          <cell r="S14">
            <v>4</v>
          </cell>
        </row>
        <row r="15">
          <cell r="G15" t="str">
            <v>105700-CECOF VILLA EL INDIO</v>
          </cell>
          <cell r="K15">
            <v>1</v>
          </cell>
          <cell r="L15">
            <v>1</v>
          </cell>
          <cell r="M15">
            <v>6</v>
          </cell>
          <cell r="N15">
            <v>1</v>
          </cell>
          <cell r="S15">
            <v>9</v>
          </cell>
        </row>
        <row r="16">
          <cell r="G16" t="str">
            <v>105701-CECOF VILLA ALEMANIA</v>
          </cell>
          <cell r="K16">
            <v>2</v>
          </cell>
          <cell r="L16">
            <v>4</v>
          </cell>
          <cell r="N16">
            <v>2</v>
          </cell>
          <cell r="P16">
            <v>1</v>
          </cell>
          <cell r="S16">
            <v>9</v>
          </cell>
        </row>
        <row r="17">
          <cell r="G17" t="str">
            <v>105702-CECOF VILLA LAMBERT</v>
          </cell>
          <cell r="M17">
            <v>2</v>
          </cell>
          <cell r="N17">
            <v>3</v>
          </cell>
          <cell r="P17">
            <v>3</v>
          </cell>
          <cell r="Q17">
            <v>1</v>
          </cell>
          <cell r="S17">
            <v>9</v>
          </cell>
        </row>
        <row r="18">
          <cell r="G18" t="str">
            <v>04102-COQUIMBO</v>
          </cell>
          <cell r="H18">
            <v>17</v>
          </cell>
          <cell r="I18">
            <v>29</v>
          </cell>
          <cell r="J18">
            <v>51</v>
          </cell>
          <cell r="K18">
            <v>183</v>
          </cell>
          <cell r="L18">
            <v>283</v>
          </cell>
          <cell r="M18">
            <v>159</v>
          </cell>
          <cell r="N18">
            <v>106</v>
          </cell>
          <cell r="O18">
            <v>385</v>
          </cell>
          <cell r="P18">
            <v>233</v>
          </cell>
          <cell r="Q18">
            <v>225</v>
          </cell>
          <cell r="R18">
            <v>56</v>
          </cell>
          <cell r="S18">
            <v>1727</v>
          </cell>
        </row>
        <row r="19">
          <cell r="G19" t="str">
            <v>105303-CES. SAN JUAN</v>
          </cell>
          <cell r="J19">
            <v>17</v>
          </cell>
          <cell r="K19">
            <v>19</v>
          </cell>
          <cell r="L19">
            <v>54</v>
          </cell>
          <cell r="M19">
            <v>36</v>
          </cell>
          <cell r="N19">
            <v>25</v>
          </cell>
          <cell r="O19">
            <v>99</v>
          </cell>
          <cell r="P19">
            <v>55</v>
          </cell>
          <cell r="Q19">
            <v>41</v>
          </cell>
          <cell r="S19">
            <v>346</v>
          </cell>
        </row>
        <row r="20">
          <cell r="G20" t="str">
            <v>105304-CES. SANTA CECILIA</v>
          </cell>
          <cell r="H20">
            <v>12</v>
          </cell>
          <cell r="I20">
            <v>8</v>
          </cell>
          <cell r="J20">
            <v>3</v>
          </cell>
          <cell r="K20">
            <v>57</v>
          </cell>
          <cell r="L20">
            <v>40</v>
          </cell>
          <cell r="M20">
            <v>14</v>
          </cell>
          <cell r="N20">
            <v>19</v>
          </cell>
          <cell r="O20">
            <v>64</v>
          </cell>
          <cell r="P20">
            <v>57</v>
          </cell>
          <cell r="Q20">
            <v>32</v>
          </cell>
          <cell r="R20">
            <v>0</v>
          </cell>
          <cell r="S20">
            <v>306</v>
          </cell>
        </row>
        <row r="21">
          <cell r="G21" t="str">
            <v>105305-CES. TIERRAS BLANCAS</v>
          </cell>
          <cell r="I21">
            <v>18</v>
          </cell>
          <cell r="J21">
            <v>21</v>
          </cell>
          <cell r="K21">
            <v>44</v>
          </cell>
          <cell r="L21">
            <v>75</v>
          </cell>
          <cell r="M21">
            <v>55</v>
          </cell>
          <cell r="N21">
            <v>19</v>
          </cell>
          <cell r="O21">
            <v>68</v>
          </cell>
          <cell r="P21">
            <v>40</v>
          </cell>
          <cell r="Q21">
            <v>44</v>
          </cell>
          <cell r="R21">
            <v>14</v>
          </cell>
          <cell r="S21">
            <v>398</v>
          </cell>
        </row>
        <row r="22">
          <cell r="G22" t="str">
            <v>105321-CES. RURAL  TONGOY</v>
          </cell>
          <cell r="K22">
            <v>7</v>
          </cell>
          <cell r="L22">
            <v>11</v>
          </cell>
          <cell r="M22">
            <v>0</v>
          </cell>
          <cell r="O22">
            <v>7</v>
          </cell>
          <cell r="Q22">
            <v>0</v>
          </cell>
          <cell r="R22">
            <v>21</v>
          </cell>
          <cell r="S22">
            <v>46</v>
          </cell>
        </row>
        <row r="23">
          <cell r="G23" t="str">
            <v>105323-CES. DR. SERGIO AGUILAR</v>
          </cell>
          <cell r="H23">
            <v>5</v>
          </cell>
          <cell r="I23">
            <v>3</v>
          </cell>
          <cell r="J23">
            <v>5</v>
          </cell>
          <cell r="K23">
            <v>43</v>
          </cell>
          <cell r="L23">
            <v>32</v>
          </cell>
          <cell r="M23">
            <v>34</v>
          </cell>
          <cell r="N23">
            <v>29</v>
          </cell>
          <cell r="O23">
            <v>122</v>
          </cell>
          <cell r="P23">
            <v>71</v>
          </cell>
          <cell r="Q23">
            <v>95</v>
          </cell>
          <cell r="R23">
            <v>12</v>
          </cell>
          <cell r="S23">
            <v>451</v>
          </cell>
        </row>
        <row r="24">
          <cell r="G24" t="str">
            <v>105405-P.S.R. GUANAQUEROS</v>
          </cell>
          <cell r="L24">
            <v>28</v>
          </cell>
          <cell r="S24">
            <v>28</v>
          </cell>
        </row>
        <row r="25">
          <cell r="G25" t="str">
            <v>105406-P.S.R. PAN DE AZUCAR</v>
          </cell>
          <cell r="K25">
            <v>7</v>
          </cell>
          <cell r="L25">
            <v>19</v>
          </cell>
          <cell r="M25">
            <v>11</v>
          </cell>
          <cell r="N25">
            <v>5</v>
          </cell>
          <cell r="O25">
            <v>11</v>
          </cell>
          <cell r="P25">
            <v>8</v>
          </cell>
          <cell r="Q25">
            <v>12</v>
          </cell>
          <cell r="R25">
            <v>8</v>
          </cell>
          <cell r="S25">
            <v>81</v>
          </cell>
        </row>
        <row r="26">
          <cell r="G26" t="str">
            <v>105705-CECOF EL ALBA</v>
          </cell>
          <cell r="J26">
            <v>5</v>
          </cell>
          <cell r="K26">
            <v>6</v>
          </cell>
          <cell r="L26">
            <v>24</v>
          </cell>
          <cell r="M26">
            <v>9</v>
          </cell>
          <cell r="N26">
            <v>9</v>
          </cell>
          <cell r="O26">
            <v>14</v>
          </cell>
          <cell r="P26">
            <v>2</v>
          </cell>
          <cell r="Q26">
            <v>1</v>
          </cell>
          <cell r="R26">
            <v>1</v>
          </cell>
          <cell r="S26">
            <v>71</v>
          </cell>
        </row>
        <row r="27">
          <cell r="G27" t="str">
            <v>04103-ANDACOLLO</v>
          </cell>
          <cell r="J27">
            <v>6</v>
          </cell>
          <cell r="K27">
            <v>36</v>
          </cell>
          <cell r="S27">
            <v>42</v>
          </cell>
        </row>
        <row r="28">
          <cell r="G28" t="str">
            <v>105106-HOSPITAL ANDACOLLO</v>
          </cell>
          <cell r="J28">
            <v>6</v>
          </cell>
          <cell r="K28">
            <v>36</v>
          </cell>
          <cell r="S28">
            <v>42</v>
          </cell>
        </row>
        <row r="29">
          <cell r="G29" t="str">
            <v>04104-LA HIGUERA</v>
          </cell>
          <cell r="N29">
            <v>13</v>
          </cell>
          <cell r="Q29">
            <v>0</v>
          </cell>
          <cell r="R29">
            <v>6</v>
          </cell>
          <cell r="S29">
            <v>19</v>
          </cell>
        </row>
        <row r="30">
          <cell r="G30" t="str">
            <v>105506-P.S.R. EL TRAPICHE</v>
          </cell>
          <cell r="R30">
            <v>6</v>
          </cell>
          <cell r="S30">
            <v>6</v>
          </cell>
        </row>
        <row r="31">
          <cell r="G31" t="str">
            <v>105314-CES. LA HIGUERA</v>
          </cell>
          <cell r="N31">
            <v>8</v>
          </cell>
          <cell r="Q31">
            <v>0</v>
          </cell>
          <cell r="R31">
            <v>0</v>
          </cell>
          <cell r="S31">
            <v>8</v>
          </cell>
        </row>
        <row r="32">
          <cell r="G32" t="str">
            <v>105500-P.S.R. CALETA HORNOS        </v>
          </cell>
          <cell r="N32">
            <v>5</v>
          </cell>
          <cell r="S32">
            <v>5</v>
          </cell>
        </row>
        <row r="33">
          <cell r="G33" t="str">
            <v>04105-PAIHUANO</v>
          </cell>
          <cell r="M33">
            <v>42</v>
          </cell>
          <cell r="N33">
            <v>4</v>
          </cell>
          <cell r="P33">
            <v>8</v>
          </cell>
          <cell r="Q33">
            <v>33</v>
          </cell>
          <cell r="R33">
            <v>36</v>
          </cell>
          <cell r="S33">
            <v>123</v>
          </cell>
        </row>
        <row r="34">
          <cell r="G34" t="str">
            <v>105306-CES. PAIHUANO</v>
          </cell>
          <cell r="M34">
            <v>42</v>
          </cell>
          <cell r="N34">
            <v>4</v>
          </cell>
          <cell r="P34">
            <v>8</v>
          </cell>
          <cell r="R34">
            <v>1</v>
          </cell>
          <cell r="S34">
            <v>55</v>
          </cell>
        </row>
        <row r="35">
          <cell r="G35" t="str">
            <v>105476-P.S.R. MONTE GRANDE</v>
          </cell>
          <cell r="Q35">
            <v>33</v>
          </cell>
          <cell r="R35">
            <v>24</v>
          </cell>
          <cell r="S35">
            <v>57</v>
          </cell>
        </row>
        <row r="36">
          <cell r="G36" t="str">
            <v>105477-P.S.R. PISCO ELQUI</v>
          </cell>
          <cell r="R36">
            <v>11</v>
          </cell>
          <cell r="S36">
            <v>11</v>
          </cell>
        </row>
        <row r="37">
          <cell r="G37" t="str">
            <v>04106-VICUÑA</v>
          </cell>
          <cell r="J37">
            <v>18</v>
          </cell>
          <cell r="K37">
            <v>19</v>
          </cell>
          <cell r="L37">
            <v>0</v>
          </cell>
          <cell r="M37">
            <v>38</v>
          </cell>
          <cell r="N37">
            <v>30</v>
          </cell>
          <cell r="O37">
            <v>20</v>
          </cell>
          <cell r="P37">
            <v>0</v>
          </cell>
          <cell r="Q37">
            <v>3</v>
          </cell>
          <cell r="R37">
            <v>57</v>
          </cell>
          <cell r="S37">
            <v>185</v>
          </cell>
        </row>
        <row r="38">
          <cell r="G38" t="str">
            <v>105107-HOSPITAL VICUÑA</v>
          </cell>
          <cell r="R38">
            <v>54</v>
          </cell>
          <cell r="S38">
            <v>54</v>
          </cell>
        </row>
        <row r="39">
          <cell r="G39" t="str">
            <v>105467-P.S.R. DIAGUITAS</v>
          </cell>
          <cell r="L39">
            <v>0</v>
          </cell>
          <cell r="N39">
            <v>0</v>
          </cell>
          <cell r="O39">
            <v>0</v>
          </cell>
          <cell r="P39">
            <v>0</v>
          </cell>
          <cell r="Q39">
            <v>3</v>
          </cell>
          <cell r="R39">
            <v>3</v>
          </cell>
          <cell r="S39">
            <v>6</v>
          </cell>
        </row>
        <row r="40">
          <cell r="G40" t="str">
            <v>105468-P.S.R. EL MOLLE</v>
          </cell>
          <cell r="O40">
            <v>0</v>
          </cell>
          <cell r="P40">
            <v>0</v>
          </cell>
          <cell r="R40">
            <v>0</v>
          </cell>
          <cell r="S40">
            <v>0</v>
          </cell>
        </row>
        <row r="41">
          <cell r="G41" t="str">
            <v>105469-P.S.R. EL TAMBO</v>
          </cell>
          <cell r="L41">
            <v>0</v>
          </cell>
          <cell r="N41">
            <v>1</v>
          </cell>
          <cell r="O41">
            <v>0</v>
          </cell>
          <cell r="P41">
            <v>0</v>
          </cell>
          <cell r="Q41">
            <v>0</v>
          </cell>
          <cell r="S41">
            <v>1</v>
          </cell>
        </row>
        <row r="42">
          <cell r="G42" t="str">
            <v>105471-P.S.R. PERALILLO</v>
          </cell>
          <cell r="M42">
            <v>12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12</v>
          </cell>
        </row>
        <row r="43">
          <cell r="G43" t="str">
            <v>105472-P.S.R. RIVADAVIA</v>
          </cell>
          <cell r="J43">
            <v>18</v>
          </cell>
          <cell r="K43">
            <v>19</v>
          </cell>
          <cell r="N43">
            <v>1</v>
          </cell>
          <cell r="O43">
            <v>0</v>
          </cell>
          <cell r="P43">
            <v>0</v>
          </cell>
          <cell r="R43">
            <v>0</v>
          </cell>
          <cell r="S43">
            <v>38</v>
          </cell>
        </row>
        <row r="44">
          <cell r="G44" t="str">
            <v>105473-P.S.R. TALCUNA</v>
          </cell>
          <cell r="M44">
            <v>26</v>
          </cell>
          <cell r="N44">
            <v>26</v>
          </cell>
          <cell r="O44">
            <v>19</v>
          </cell>
          <cell r="S44">
            <v>71</v>
          </cell>
        </row>
        <row r="45">
          <cell r="G45" t="str">
            <v>105474-P.S.R. CHAPILCA</v>
          </cell>
          <cell r="O45">
            <v>0</v>
          </cell>
          <cell r="S45">
            <v>0</v>
          </cell>
        </row>
        <row r="46">
          <cell r="G46" t="str">
            <v>105502-P.S.R. CALINGASTA</v>
          </cell>
          <cell r="L46">
            <v>0</v>
          </cell>
          <cell r="N46">
            <v>2</v>
          </cell>
          <cell r="O46">
            <v>1</v>
          </cell>
          <cell r="P46">
            <v>0</v>
          </cell>
          <cell r="S46">
            <v>3</v>
          </cell>
        </row>
        <row r="47">
          <cell r="G47" t="str">
            <v>105509-P.S.R. GUALLIGUAICA</v>
          </cell>
          <cell r="O47">
            <v>0</v>
          </cell>
          <cell r="S47">
            <v>0</v>
          </cell>
        </row>
        <row r="48">
          <cell r="G48" t="str">
            <v>04201-ILLAPEL</v>
          </cell>
          <cell r="L48">
            <v>9</v>
          </cell>
          <cell r="M48">
            <v>78</v>
          </cell>
          <cell r="N48">
            <v>2</v>
          </cell>
          <cell r="P48">
            <v>24</v>
          </cell>
          <cell r="Q48">
            <v>10</v>
          </cell>
          <cell r="R48">
            <v>14</v>
          </cell>
          <cell r="S48">
            <v>137</v>
          </cell>
        </row>
        <row r="49">
          <cell r="G49" t="str">
            <v>105103-HOSPITAL ILLAPEL</v>
          </cell>
          <cell r="R49">
            <v>4</v>
          </cell>
          <cell r="S49">
            <v>4</v>
          </cell>
        </row>
        <row r="50">
          <cell r="G50" t="str">
            <v>105326-CESFAM SAN RAFAEL</v>
          </cell>
          <cell r="L50">
            <v>9</v>
          </cell>
          <cell r="M50">
            <v>78</v>
          </cell>
          <cell r="N50">
            <v>2</v>
          </cell>
          <cell r="P50">
            <v>24</v>
          </cell>
          <cell r="Q50">
            <v>10</v>
          </cell>
          <cell r="R50">
            <v>10</v>
          </cell>
          <cell r="S50">
            <v>133</v>
          </cell>
        </row>
        <row r="51">
          <cell r="G51" t="str">
            <v>04202-CANELA</v>
          </cell>
          <cell r="M51">
            <v>52</v>
          </cell>
          <cell r="Q51">
            <v>47</v>
          </cell>
          <cell r="S51">
            <v>99</v>
          </cell>
        </row>
        <row r="52">
          <cell r="G52" t="str">
            <v>105309-CES. RURAL CANELA</v>
          </cell>
          <cell r="M52">
            <v>52</v>
          </cell>
          <cell r="Q52">
            <v>47</v>
          </cell>
          <cell r="S52">
            <v>99</v>
          </cell>
        </row>
        <row r="53">
          <cell r="G53" t="str">
            <v>04203-LOS VILOS</v>
          </cell>
          <cell r="I53">
            <v>7</v>
          </cell>
          <cell r="J53">
            <v>8</v>
          </cell>
          <cell r="K53">
            <v>14</v>
          </cell>
          <cell r="L53">
            <v>6</v>
          </cell>
          <cell r="M53">
            <v>8</v>
          </cell>
          <cell r="O53">
            <v>11</v>
          </cell>
          <cell r="P53">
            <v>6</v>
          </cell>
          <cell r="R53">
            <v>8</v>
          </cell>
          <cell r="S53">
            <v>68</v>
          </cell>
        </row>
        <row r="54">
          <cell r="G54" t="str">
            <v>105478-P.S.R. CAIMANES                   </v>
          </cell>
          <cell r="I54">
            <v>7</v>
          </cell>
          <cell r="J54">
            <v>8</v>
          </cell>
          <cell r="K54">
            <v>6</v>
          </cell>
          <cell r="L54">
            <v>6</v>
          </cell>
          <cell r="M54">
            <v>4</v>
          </cell>
          <cell r="O54">
            <v>3</v>
          </cell>
          <cell r="S54">
            <v>34</v>
          </cell>
        </row>
        <row r="55">
          <cell r="G55" t="str">
            <v>105479-P.S.R. GUANGUALI</v>
          </cell>
          <cell r="K55">
            <v>1</v>
          </cell>
          <cell r="S55">
            <v>1</v>
          </cell>
        </row>
        <row r="56">
          <cell r="G56" t="str">
            <v>105480-P.S.R. QUILIMARI</v>
          </cell>
          <cell r="K56">
            <v>7</v>
          </cell>
          <cell r="O56">
            <v>8</v>
          </cell>
          <cell r="P56">
            <v>6</v>
          </cell>
          <cell r="R56">
            <v>8</v>
          </cell>
          <cell r="S56">
            <v>29</v>
          </cell>
        </row>
        <row r="57">
          <cell r="G57" t="str">
            <v>105511-P.S.R. LOS CONDORES</v>
          </cell>
          <cell r="M57">
            <v>4</v>
          </cell>
          <cell r="S57">
            <v>4</v>
          </cell>
        </row>
        <row r="58">
          <cell r="G58" t="str">
            <v>04204-SALAMANCA</v>
          </cell>
          <cell r="K58">
            <v>2</v>
          </cell>
          <cell r="L58">
            <v>104</v>
          </cell>
          <cell r="M58">
            <v>133</v>
          </cell>
          <cell r="O58">
            <v>45</v>
          </cell>
          <cell r="S58">
            <v>284</v>
          </cell>
        </row>
        <row r="59">
          <cell r="G59" t="str">
            <v>105104-HOSPITAL SALAMANCA</v>
          </cell>
          <cell r="K59">
            <v>0</v>
          </cell>
          <cell r="M59">
            <v>0</v>
          </cell>
          <cell r="O59">
            <v>45</v>
          </cell>
          <cell r="S59">
            <v>45</v>
          </cell>
        </row>
        <row r="60">
          <cell r="G60" t="str">
            <v>105452-P.S.R. CUNCUMEN                 </v>
          </cell>
          <cell r="L60">
            <v>68</v>
          </cell>
          <cell r="M60">
            <v>38</v>
          </cell>
          <cell r="S60">
            <v>106</v>
          </cell>
        </row>
        <row r="61">
          <cell r="G61" t="str">
            <v>105453-P.S.R. TRANQUILLA</v>
          </cell>
          <cell r="K61">
            <v>1</v>
          </cell>
          <cell r="L61">
            <v>36</v>
          </cell>
          <cell r="M61">
            <v>17</v>
          </cell>
          <cell r="S61">
            <v>54</v>
          </cell>
        </row>
        <row r="62">
          <cell r="G62" t="str">
            <v>105454-P.S.R. CUNLAGUA</v>
          </cell>
          <cell r="L62">
            <v>0</v>
          </cell>
          <cell r="M62">
            <v>1</v>
          </cell>
          <cell r="S62">
            <v>1</v>
          </cell>
        </row>
        <row r="63">
          <cell r="G63" t="str">
            <v>105455-P.S.R. CHILLEPIN</v>
          </cell>
          <cell r="M63">
            <v>55</v>
          </cell>
          <cell r="S63">
            <v>55</v>
          </cell>
        </row>
        <row r="64">
          <cell r="G64" t="str">
            <v>105456-P.S.R. LLIMPO</v>
          </cell>
          <cell r="K64">
            <v>1</v>
          </cell>
          <cell r="L64">
            <v>0</v>
          </cell>
          <cell r="M64">
            <v>1</v>
          </cell>
          <cell r="S64">
            <v>2</v>
          </cell>
        </row>
        <row r="65">
          <cell r="G65" t="str">
            <v>105457-P.S.R. SAN AGUSTIN</v>
          </cell>
          <cell r="L65">
            <v>0</v>
          </cell>
          <cell r="M65">
            <v>1</v>
          </cell>
          <cell r="S65">
            <v>1</v>
          </cell>
        </row>
        <row r="66">
          <cell r="G66" t="str">
            <v>105458-P.S.R. TAHUINCO</v>
          </cell>
          <cell r="M66">
            <v>1</v>
          </cell>
          <cell r="S66">
            <v>1</v>
          </cell>
        </row>
        <row r="67">
          <cell r="G67" t="str">
            <v>105491-P.S.R. QUELEN BAJO</v>
          </cell>
          <cell r="L67">
            <v>0</v>
          </cell>
          <cell r="M67">
            <v>7</v>
          </cell>
          <cell r="S67">
            <v>7</v>
          </cell>
        </row>
        <row r="68">
          <cell r="G68" t="str">
            <v>105492-P.S.R. CAMISA</v>
          </cell>
          <cell r="L68">
            <v>0</v>
          </cell>
          <cell r="M68">
            <v>8</v>
          </cell>
          <cell r="S68">
            <v>8</v>
          </cell>
        </row>
        <row r="69">
          <cell r="G69" t="str">
            <v>105501-P.S.R. ARBOLEDA GRANDE</v>
          </cell>
          <cell r="L69">
            <v>0</v>
          </cell>
          <cell r="M69">
            <v>4</v>
          </cell>
          <cell r="S69">
            <v>4</v>
          </cell>
        </row>
        <row r="70">
          <cell r="G70" t="str">
            <v>04301-OVALLE</v>
          </cell>
          <cell r="J70">
            <v>138</v>
          </cell>
          <cell r="K70">
            <v>105</v>
          </cell>
          <cell r="L70">
            <v>253</v>
          </cell>
          <cell r="M70">
            <v>213</v>
          </cell>
          <cell r="N70">
            <v>33</v>
          </cell>
          <cell r="O70">
            <v>96</v>
          </cell>
          <cell r="P70">
            <v>94</v>
          </cell>
          <cell r="Q70">
            <v>93</v>
          </cell>
          <cell r="R70">
            <v>27</v>
          </cell>
          <cell r="S70">
            <v>1052</v>
          </cell>
        </row>
        <row r="71">
          <cell r="G71" t="str">
            <v>105315-CES. RURAL C. DE TAMAYA</v>
          </cell>
          <cell r="M71">
            <v>26</v>
          </cell>
          <cell r="O71">
            <v>15</v>
          </cell>
          <cell r="P71">
            <v>15</v>
          </cell>
          <cell r="Q71">
            <v>20</v>
          </cell>
          <cell r="S71">
            <v>76</v>
          </cell>
        </row>
        <row r="72">
          <cell r="G72" t="str">
            <v>105317-CES. JORGE JORDAN D.</v>
          </cell>
          <cell r="K72">
            <v>18</v>
          </cell>
          <cell r="L72">
            <v>31</v>
          </cell>
          <cell r="M72">
            <v>22</v>
          </cell>
          <cell r="N72">
            <v>12</v>
          </cell>
          <cell r="O72">
            <v>51</v>
          </cell>
          <cell r="P72">
            <v>58</v>
          </cell>
          <cell r="Q72">
            <v>73</v>
          </cell>
          <cell r="R72">
            <v>11</v>
          </cell>
          <cell r="S72">
            <v>276</v>
          </cell>
        </row>
        <row r="73">
          <cell r="G73" t="str">
            <v>105322-CES. MARCOS MACUADA</v>
          </cell>
          <cell r="J73">
            <v>138</v>
          </cell>
          <cell r="K73">
            <v>87</v>
          </cell>
          <cell r="L73">
            <v>190</v>
          </cell>
          <cell r="M73">
            <v>65</v>
          </cell>
          <cell r="N73">
            <v>6</v>
          </cell>
          <cell r="O73">
            <v>0</v>
          </cell>
          <cell r="S73">
            <v>486</v>
          </cell>
        </row>
        <row r="74">
          <cell r="G74" t="str">
            <v>105324-CES. SOTAQUI</v>
          </cell>
          <cell r="L74">
            <v>32</v>
          </cell>
          <cell r="R74">
            <v>16</v>
          </cell>
          <cell r="S74">
            <v>48</v>
          </cell>
        </row>
        <row r="75">
          <cell r="G75" t="str">
            <v>105416-P.S.R. CAMARICO                  </v>
          </cell>
          <cell r="M75">
            <v>27</v>
          </cell>
          <cell r="S75">
            <v>27</v>
          </cell>
        </row>
        <row r="76">
          <cell r="G76" t="str">
            <v>105419-P.S.R. LAS SOSSAS</v>
          </cell>
          <cell r="M76">
            <v>9</v>
          </cell>
          <cell r="S76">
            <v>9</v>
          </cell>
        </row>
        <row r="77">
          <cell r="G77" t="str">
            <v>105507-P.S.R. HUAMALATA</v>
          </cell>
          <cell r="N77">
            <v>15</v>
          </cell>
          <cell r="S77">
            <v>15</v>
          </cell>
        </row>
        <row r="78">
          <cell r="G78" t="str">
            <v>105722-CECOF SAN JOSE DE LA DEHESA</v>
          </cell>
          <cell r="M78">
            <v>62</v>
          </cell>
          <cell r="P78">
            <v>8</v>
          </cell>
          <cell r="S78">
            <v>70</v>
          </cell>
        </row>
        <row r="79">
          <cell r="G79" t="str">
            <v>105723-CECOF LIMARI</v>
          </cell>
          <cell r="M79">
            <v>2</v>
          </cell>
          <cell r="O79">
            <v>30</v>
          </cell>
          <cell r="P79">
            <v>13</v>
          </cell>
          <cell r="S79">
            <v>45</v>
          </cell>
        </row>
        <row r="80">
          <cell r="G80" t="str">
            <v>04302-COMBARBALÁ</v>
          </cell>
          <cell r="M80">
            <v>36</v>
          </cell>
          <cell r="N80">
            <v>13</v>
          </cell>
          <cell r="P80">
            <v>21</v>
          </cell>
          <cell r="S80">
            <v>70</v>
          </cell>
        </row>
        <row r="81">
          <cell r="G81" t="str">
            <v>105105-HOSPITAL COMBARBALA</v>
          </cell>
          <cell r="P81">
            <v>21</v>
          </cell>
          <cell r="S81">
            <v>21</v>
          </cell>
        </row>
        <row r="82">
          <cell r="G82" t="str">
            <v>105434-P.S.R. SAN MARCOS</v>
          </cell>
          <cell r="M82">
            <v>14</v>
          </cell>
          <cell r="N82">
            <v>12</v>
          </cell>
          <cell r="S82">
            <v>26</v>
          </cell>
        </row>
        <row r="83">
          <cell r="G83" t="str">
            <v>105441-P.S.R. MANQUEHUA</v>
          </cell>
          <cell r="M83">
            <v>5</v>
          </cell>
          <cell r="S83">
            <v>5</v>
          </cell>
        </row>
        <row r="84">
          <cell r="G84" t="str">
            <v>105459-P.S.R. BARRANCAS                </v>
          </cell>
          <cell r="M84">
            <v>4</v>
          </cell>
          <cell r="S84">
            <v>4</v>
          </cell>
        </row>
        <row r="85">
          <cell r="G85" t="str">
            <v>105463-P.S.R. QUILITAPIA</v>
          </cell>
          <cell r="M85">
            <v>5</v>
          </cell>
          <cell r="S85">
            <v>5</v>
          </cell>
        </row>
        <row r="86">
          <cell r="G86" t="str">
            <v>105464-P.S.R. LA LIGUA</v>
          </cell>
          <cell r="M86">
            <v>8</v>
          </cell>
          <cell r="S86">
            <v>8</v>
          </cell>
        </row>
        <row r="87">
          <cell r="G87" t="str">
            <v>105490-P.S.R. EL DURAZNO</v>
          </cell>
          <cell r="N87">
            <v>1</v>
          </cell>
          <cell r="S87">
            <v>1</v>
          </cell>
        </row>
        <row r="88">
          <cell r="G88" t="str">
            <v>04304-MONTE PATRIA</v>
          </cell>
          <cell r="J88">
            <v>29</v>
          </cell>
          <cell r="K88">
            <v>0</v>
          </cell>
          <cell r="L88">
            <v>60</v>
          </cell>
          <cell r="M88">
            <v>125</v>
          </cell>
          <cell r="N88">
            <v>29</v>
          </cell>
          <cell r="O88">
            <v>93</v>
          </cell>
          <cell r="P88">
            <v>17</v>
          </cell>
          <cell r="Q88">
            <v>14</v>
          </cell>
          <cell r="S88">
            <v>367</v>
          </cell>
        </row>
        <row r="89">
          <cell r="G89" t="str">
            <v>105307-CES. RURAL MONTE PATRIA</v>
          </cell>
          <cell r="J89">
            <v>8</v>
          </cell>
          <cell r="L89">
            <v>3</v>
          </cell>
          <cell r="M89">
            <v>33</v>
          </cell>
          <cell r="N89">
            <v>2</v>
          </cell>
          <cell r="O89">
            <v>54</v>
          </cell>
          <cell r="P89">
            <v>2</v>
          </cell>
          <cell r="S89">
            <v>102</v>
          </cell>
        </row>
        <row r="90">
          <cell r="G90" t="str">
            <v>105311-CES. RURAL CHAÑARAL ALTO</v>
          </cell>
          <cell r="J90">
            <v>4</v>
          </cell>
          <cell r="M90">
            <v>55</v>
          </cell>
          <cell r="N90">
            <v>0</v>
          </cell>
          <cell r="P90">
            <v>1</v>
          </cell>
          <cell r="S90">
            <v>60</v>
          </cell>
        </row>
        <row r="91">
          <cell r="G91" t="str">
            <v>105312-CES. RURAL CAREN</v>
          </cell>
          <cell r="J91">
            <v>5</v>
          </cell>
          <cell r="K91">
            <v>0</v>
          </cell>
          <cell r="M91">
            <v>0</v>
          </cell>
          <cell r="O91">
            <v>0</v>
          </cell>
          <cell r="Q91">
            <v>14</v>
          </cell>
          <cell r="S91">
            <v>19</v>
          </cell>
        </row>
        <row r="92">
          <cell r="G92" t="str">
            <v>105318-CES. RURAL EL PALQUI</v>
          </cell>
          <cell r="K92">
            <v>0</v>
          </cell>
          <cell r="L92">
            <v>20</v>
          </cell>
          <cell r="M92">
            <v>29</v>
          </cell>
          <cell r="N92">
            <v>21</v>
          </cell>
          <cell r="O92">
            <v>33</v>
          </cell>
          <cell r="P92">
            <v>14</v>
          </cell>
          <cell r="S92">
            <v>117</v>
          </cell>
        </row>
        <row r="93">
          <cell r="G93" t="str">
            <v>105425-P.S.R. CHILECITO</v>
          </cell>
          <cell r="J93">
            <v>2</v>
          </cell>
          <cell r="L93">
            <v>11</v>
          </cell>
          <cell r="S93">
            <v>13</v>
          </cell>
        </row>
        <row r="94">
          <cell r="G94" t="str">
            <v>105427-P.S.R. HACIENDA VALDIVIA</v>
          </cell>
          <cell r="J94">
            <v>2</v>
          </cell>
          <cell r="M94">
            <v>2</v>
          </cell>
          <cell r="S94">
            <v>4</v>
          </cell>
        </row>
        <row r="95">
          <cell r="G95" t="str">
            <v>105428-P.S.R. HUATULAME</v>
          </cell>
          <cell r="J95">
            <v>1</v>
          </cell>
          <cell r="S95">
            <v>1</v>
          </cell>
        </row>
        <row r="96">
          <cell r="G96" t="str">
            <v>105430-P.S.R. MIALQUI</v>
          </cell>
          <cell r="L96">
            <v>2</v>
          </cell>
          <cell r="M96">
            <v>2</v>
          </cell>
          <cell r="S96">
            <v>4</v>
          </cell>
        </row>
        <row r="97">
          <cell r="G97" t="str">
            <v>105431-P.S.R. PEDREGAL</v>
          </cell>
          <cell r="L97">
            <v>23</v>
          </cell>
          <cell r="N97">
            <v>4</v>
          </cell>
          <cell r="S97">
            <v>27</v>
          </cell>
        </row>
        <row r="98">
          <cell r="G98" t="str">
            <v>105432-P.S.R. RAPEL</v>
          </cell>
          <cell r="J98">
            <v>7</v>
          </cell>
          <cell r="M98">
            <v>4</v>
          </cell>
          <cell r="S98">
            <v>11</v>
          </cell>
        </row>
        <row r="99">
          <cell r="G99" t="str">
            <v>105435-P.S.R. TULAHUEN</v>
          </cell>
          <cell r="L99">
            <v>1</v>
          </cell>
          <cell r="N99">
            <v>2</v>
          </cell>
          <cell r="O99">
            <v>6</v>
          </cell>
          <cell r="S99">
            <v>9</v>
          </cell>
        </row>
        <row r="100">
          <cell r="G100" t="str">
            <v>04304-PUNITAQUI</v>
          </cell>
          <cell r="L100">
            <v>24</v>
          </cell>
          <cell r="M100">
            <v>45</v>
          </cell>
          <cell r="N100">
            <v>26</v>
          </cell>
          <cell r="O100">
            <v>0</v>
          </cell>
          <cell r="P100">
            <v>12</v>
          </cell>
          <cell r="Q100">
            <v>10</v>
          </cell>
          <cell r="R100">
            <v>20</v>
          </cell>
          <cell r="S100">
            <v>137</v>
          </cell>
        </row>
        <row r="101">
          <cell r="G101" t="str">
            <v>105308-CES. RURAL PUNITAQUI</v>
          </cell>
          <cell r="L101">
            <v>24</v>
          </cell>
          <cell r="M101">
            <v>45</v>
          </cell>
          <cell r="N101">
            <v>26</v>
          </cell>
          <cell r="O101">
            <v>0</v>
          </cell>
          <cell r="P101">
            <v>12</v>
          </cell>
          <cell r="Q101">
            <v>10</v>
          </cell>
          <cell r="R101">
            <v>20</v>
          </cell>
          <cell r="S101">
            <v>137</v>
          </cell>
        </row>
        <row r="102">
          <cell r="G102" t="str">
            <v>04305-RIO HURTADO</v>
          </cell>
          <cell r="J102">
            <v>18</v>
          </cell>
          <cell r="L102">
            <v>20</v>
          </cell>
          <cell r="M102">
            <v>20</v>
          </cell>
          <cell r="S102">
            <v>58</v>
          </cell>
        </row>
        <row r="103">
          <cell r="G103" t="str">
            <v>105310-CES. RURAL PICHASCA</v>
          </cell>
          <cell r="J103">
            <v>18</v>
          </cell>
          <cell r="L103">
            <v>20</v>
          </cell>
          <cell r="M103">
            <v>20</v>
          </cell>
          <cell r="S103">
            <v>58</v>
          </cell>
        </row>
        <row r="104">
          <cell r="G104" t="str">
            <v>Total general</v>
          </cell>
          <cell r="H104">
            <v>17</v>
          </cell>
          <cell r="I104">
            <v>42</v>
          </cell>
          <cell r="J104">
            <v>324</v>
          </cell>
          <cell r="K104">
            <v>441</v>
          </cell>
          <cell r="L104">
            <v>904</v>
          </cell>
          <cell r="M104">
            <v>1394</v>
          </cell>
          <cell r="N104">
            <v>287</v>
          </cell>
          <cell r="O104">
            <v>1284</v>
          </cell>
          <cell r="P104">
            <v>530</v>
          </cell>
          <cell r="Q104">
            <v>621</v>
          </cell>
          <cell r="R104">
            <v>310</v>
          </cell>
          <cell r="S104">
            <v>6154</v>
          </cell>
        </row>
      </sheetData>
      <sheetData sheetId="24">
        <row r="2">
          <cell r="G2" t="str">
            <v>Suma de Total</v>
          </cell>
          <cell r="H2" t="str">
            <v>Etiquetas de columna</v>
          </cell>
        </row>
        <row r="3">
          <cell r="G3" t="str">
            <v>Etiquetas de fila</v>
          </cell>
          <cell r="H3">
            <v>1</v>
          </cell>
          <cell r="I3">
            <v>2</v>
          </cell>
          <cell r="J3">
            <v>3</v>
          </cell>
          <cell r="K3">
            <v>4</v>
          </cell>
          <cell r="L3">
            <v>5</v>
          </cell>
          <cell r="M3">
            <v>6</v>
          </cell>
          <cell r="N3">
            <v>7</v>
          </cell>
          <cell r="O3">
            <v>8</v>
          </cell>
          <cell r="P3">
            <v>9</v>
          </cell>
          <cell r="Q3">
            <v>10</v>
          </cell>
          <cell r="R3">
            <v>11</v>
          </cell>
          <cell r="S3" t="str">
            <v>Total general</v>
          </cell>
        </row>
        <row r="4">
          <cell r="G4" t="str">
            <v>04101-LA SERENA</v>
          </cell>
          <cell r="H4">
            <v>302</v>
          </cell>
          <cell r="I4">
            <v>195</v>
          </cell>
          <cell r="J4">
            <v>257</v>
          </cell>
          <cell r="K4">
            <v>269</v>
          </cell>
          <cell r="L4">
            <v>274</v>
          </cell>
          <cell r="M4">
            <v>260</v>
          </cell>
          <cell r="N4">
            <v>227</v>
          </cell>
          <cell r="O4">
            <v>311</v>
          </cell>
          <cell r="P4">
            <v>231</v>
          </cell>
          <cell r="Q4">
            <v>236</v>
          </cell>
          <cell r="R4">
            <v>161</v>
          </cell>
          <cell r="S4">
            <v>2723</v>
          </cell>
        </row>
        <row r="5">
          <cell r="G5" t="str">
            <v>105300-CES. CARDENAL CARO</v>
          </cell>
          <cell r="H5">
            <v>27</v>
          </cell>
          <cell r="I5">
            <v>41</v>
          </cell>
          <cell r="J5">
            <v>64</v>
          </cell>
          <cell r="K5">
            <v>48</v>
          </cell>
          <cell r="L5">
            <v>31</v>
          </cell>
          <cell r="M5">
            <v>60</v>
          </cell>
          <cell r="N5">
            <v>52</v>
          </cell>
          <cell r="O5">
            <v>58</v>
          </cell>
          <cell r="P5">
            <v>48</v>
          </cell>
          <cell r="Q5">
            <v>45</v>
          </cell>
          <cell r="R5">
            <v>13</v>
          </cell>
          <cell r="S5">
            <v>487</v>
          </cell>
        </row>
        <row r="6">
          <cell r="G6" t="str">
            <v>105301-CES. LAS COMPAÑIAS</v>
          </cell>
          <cell r="H6">
            <v>55</v>
          </cell>
          <cell r="I6">
            <v>44</v>
          </cell>
          <cell r="J6">
            <v>56</v>
          </cell>
          <cell r="K6">
            <v>54</v>
          </cell>
          <cell r="L6">
            <v>77</v>
          </cell>
          <cell r="M6">
            <v>65</v>
          </cell>
          <cell r="N6">
            <v>37</v>
          </cell>
          <cell r="O6">
            <v>49</v>
          </cell>
          <cell r="P6">
            <v>44</v>
          </cell>
          <cell r="Q6">
            <v>44</v>
          </cell>
          <cell r="R6">
            <v>11</v>
          </cell>
          <cell r="S6">
            <v>536</v>
          </cell>
        </row>
        <row r="7">
          <cell r="G7" t="str">
            <v>105302-CES. PEDRO AGUIRRE C.</v>
          </cell>
          <cell r="H7">
            <v>25</v>
          </cell>
          <cell r="I7">
            <v>24</v>
          </cell>
          <cell r="J7">
            <v>24</v>
          </cell>
          <cell r="K7">
            <v>25</v>
          </cell>
          <cell r="L7">
            <v>25</v>
          </cell>
          <cell r="M7">
            <v>15</v>
          </cell>
          <cell r="N7">
            <v>16</v>
          </cell>
          <cell r="O7">
            <v>31</v>
          </cell>
          <cell r="P7">
            <v>27</v>
          </cell>
          <cell r="Q7">
            <v>26</v>
          </cell>
          <cell r="R7">
            <v>18</v>
          </cell>
          <cell r="S7">
            <v>256</v>
          </cell>
        </row>
        <row r="8">
          <cell r="G8" t="str">
            <v>105313-CES. SCHAFFHAUSER</v>
          </cell>
          <cell r="H8">
            <v>60</v>
          </cell>
          <cell r="I8">
            <v>15</v>
          </cell>
          <cell r="J8">
            <v>35</v>
          </cell>
          <cell r="K8">
            <v>58</v>
          </cell>
          <cell r="L8">
            <v>75</v>
          </cell>
          <cell r="M8">
            <v>41</v>
          </cell>
          <cell r="N8">
            <v>23</v>
          </cell>
          <cell r="O8">
            <v>39</v>
          </cell>
          <cell r="P8">
            <v>29</v>
          </cell>
          <cell r="Q8">
            <v>38</v>
          </cell>
          <cell r="R8">
            <v>83</v>
          </cell>
          <cell r="S8">
            <v>496</v>
          </cell>
        </row>
        <row r="9">
          <cell r="G9" t="str">
            <v>105319-CES. CARDENAL R.S.H.</v>
          </cell>
          <cell r="H9">
            <v>25</v>
          </cell>
          <cell r="I9">
            <v>16</v>
          </cell>
          <cell r="J9">
            <v>26</v>
          </cell>
          <cell r="K9">
            <v>30</v>
          </cell>
          <cell r="L9">
            <v>35</v>
          </cell>
          <cell r="M9">
            <v>35</v>
          </cell>
          <cell r="N9">
            <v>25</v>
          </cell>
          <cell r="O9">
            <v>45</v>
          </cell>
          <cell r="P9">
            <v>20</v>
          </cell>
          <cell r="Q9">
            <v>19</v>
          </cell>
          <cell r="R9">
            <v>7</v>
          </cell>
          <cell r="S9">
            <v>283</v>
          </cell>
        </row>
        <row r="10">
          <cell r="G10" t="str">
            <v>105325-CESFAM JUAN PABLO II</v>
          </cell>
          <cell r="H10">
            <v>97</v>
          </cell>
          <cell r="I10">
            <v>33</v>
          </cell>
          <cell r="J10">
            <v>38</v>
          </cell>
          <cell r="K10">
            <v>43</v>
          </cell>
          <cell r="L10">
            <v>17</v>
          </cell>
          <cell r="M10">
            <v>30</v>
          </cell>
          <cell r="N10">
            <v>58</v>
          </cell>
          <cell r="O10">
            <v>71</v>
          </cell>
          <cell r="P10">
            <v>47</v>
          </cell>
          <cell r="Q10">
            <v>36</v>
          </cell>
          <cell r="R10">
            <v>28</v>
          </cell>
          <cell r="S10">
            <v>498</v>
          </cell>
        </row>
        <row r="11">
          <cell r="G11" t="str">
            <v>105400-P.S.R. ALGARROBITO            </v>
          </cell>
          <cell r="H11">
            <v>0</v>
          </cell>
          <cell r="I11">
            <v>11</v>
          </cell>
          <cell r="J11">
            <v>5</v>
          </cell>
          <cell r="K11">
            <v>1</v>
          </cell>
          <cell r="L11">
            <v>3</v>
          </cell>
          <cell r="M11">
            <v>3</v>
          </cell>
          <cell r="N11">
            <v>3</v>
          </cell>
          <cell r="O11">
            <v>4</v>
          </cell>
          <cell r="P11">
            <v>7</v>
          </cell>
          <cell r="Q11">
            <v>12</v>
          </cell>
          <cell r="S11">
            <v>49</v>
          </cell>
        </row>
        <row r="12">
          <cell r="G12" t="str">
            <v>105401-P.S.R. LAS ROJAS</v>
          </cell>
          <cell r="H12">
            <v>1</v>
          </cell>
          <cell r="J12">
            <v>2</v>
          </cell>
          <cell r="L12">
            <v>2</v>
          </cell>
          <cell r="M12">
            <v>1</v>
          </cell>
          <cell r="O12">
            <v>2</v>
          </cell>
          <cell r="Q12">
            <v>3</v>
          </cell>
          <cell r="S12">
            <v>11</v>
          </cell>
        </row>
        <row r="13">
          <cell r="G13" t="str">
            <v>105402-P.S.R. EL ROMERO</v>
          </cell>
          <cell r="J13">
            <v>2</v>
          </cell>
          <cell r="K13">
            <v>1</v>
          </cell>
          <cell r="L13">
            <v>1</v>
          </cell>
          <cell r="O13">
            <v>2</v>
          </cell>
          <cell r="Q13">
            <v>2</v>
          </cell>
          <cell r="S13">
            <v>8</v>
          </cell>
        </row>
        <row r="14">
          <cell r="G14" t="str">
            <v>105499-P.S.R. LAMBERT</v>
          </cell>
          <cell r="J14">
            <v>1</v>
          </cell>
          <cell r="K14">
            <v>2</v>
          </cell>
          <cell r="L14">
            <v>2</v>
          </cell>
          <cell r="N14">
            <v>1</v>
          </cell>
          <cell r="O14">
            <v>3</v>
          </cell>
          <cell r="Q14">
            <v>3</v>
          </cell>
          <cell r="S14">
            <v>12</v>
          </cell>
        </row>
        <row r="15">
          <cell r="G15" t="str">
            <v>105700-CECOF VILLA EL INDIO</v>
          </cell>
          <cell r="H15">
            <v>3</v>
          </cell>
          <cell r="I15">
            <v>8</v>
          </cell>
          <cell r="J15">
            <v>4</v>
          </cell>
          <cell r="K15">
            <v>5</v>
          </cell>
          <cell r="L15">
            <v>2</v>
          </cell>
          <cell r="M15">
            <v>8</v>
          </cell>
          <cell r="N15">
            <v>9</v>
          </cell>
          <cell r="O15">
            <v>4</v>
          </cell>
          <cell r="P15">
            <v>8</v>
          </cell>
          <cell r="Q15">
            <v>6</v>
          </cell>
          <cell r="S15">
            <v>57</v>
          </cell>
        </row>
        <row r="16">
          <cell r="G16" t="str">
            <v>105701-CECOF VILLA ALEMANIA</v>
          </cell>
          <cell r="H16">
            <v>2</v>
          </cell>
          <cell r="I16">
            <v>3</v>
          </cell>
          <cell r="K16">
            <v>2</v>
          </cell>
          <cell r="L16">
            <v>4</v>
          </cell>
          <cell r="M16">
            <v>2</v>
          </cell>
          <cell r="N16">
            <v>3</v>
          </cell>
          <cell r="P16">
            <v>1</v>
          </cell>
          <cell r="Q16">
            <v>2</v>
          </cell>
          <cell r="R16">
            <v>1</v>
          </cell>
          <cell r="S16">
            <v>20</v>
          </cell>
        </row>
        <row r="17">
          <cell r="G17" t="str">
            <v>105702-CECOF VILLA LAMBERT</v>
          </cell>
          <cell r="H17">
            <v>7</v>
          </cell>
          <cell r="O17">
            <v>3</v>
          </cell>
          <cell r="S17">
            <v>10</v>
          </cell>
        </row>
        <row r="18">
          <cell r="G18" t="str">
            <v>04102-COQUIMBO</v>
          </cell>
          <cell r="H18">
            <v>262</v>
          </cell>
          <cell r="I18">
            <v>316</v>
          </cell>
          <cell r="J18">
            <v>283</v>
          </cell>
          <cell r="K18">
            <v>266</v>
          </cell>
          <cell r="L18">
            <v>265</v>
          </cell>
          <cell r="M18">
            <v>343</v>
          </cell>
          <cell r="N18">
            <v>243</v>
          </cell>
          <cell r="O18">
            <v>261</v>
          </cell>
          <cell r="P18">
            <v>279</v>
          </cell>
          <cell r="Q18">
            <v>207</v>
          </cell>
          <cell r="R18">
            <v>177</v>
          </cell>
          <cell r="S18">
            <v>2902</v>
          </cell>
        </row>
        <row r="19">
          <cell r="G19" t="str">
            <v>105303-CES. SAN JUAN</v>
          </cell>
          <cell r="H19">
            <v>62</v>
          </cell>
          <cell r="I19">
            <v>59</v>
          </cell>
          <cell r="J19">
            <v>44</v>
          </cell>
          <cell r="K19">
            <v>65</v>
          </cell>
          <cell r="L19">
            <v>99</v>
          </cell>
          <cell r="M19">
            <v>48</v>
          </cell>
          <cell r="N19">
            <v>56</v>
          </cell>
          <cell r="P19">
            <v>47</v>
          </cell>
          <cell r="Q19">
            <v>38</v>
          </cell>
          <cell r="R19">
            <v>19</v>
          </cell>
          <cell r="S19">
            <v>537</v>
          </cell>
        </row>
        <row r="20">
          <cell r="G20" t="str">
            <v>105304-CES. SANTA CECILIA</v>
          </cell>
          <cell r="H20">
            <v>34</v>
          </cell>
          <cell r="I20">
            <v>76</v>
          </cell>
          <cell r="J20">
            <v>44</v>
          </cell>
          <cell r="K20">
            <v>25</v>
          </cell>
          <cell r="L20">
            <v>27</v>
          </cell>
          <cell r="M20">
            <v>48</v>
          </cell>
          <cell r="N20">
            <v>24</v>
          </cell>
          <cell r="O20">
            <v>103</v>
          </cell>
          <cell r="P20">
            <v>103</v>
          </cell>
          <cell r="Q20">
            <v>67</v>
          </cell>
          <cell r="R20">
            <v>36</v>
          </cell>
          <cell r="S20">
            <v>587</v>
          </cell>
        </row>
        <row r="21">
          <cell r="G21" t="str">
            <v>105305-CES. TIERRAS BLANCAS</v>
          </cell>
          <cell r="H21">
            <v>54</v>
          </cell>
          <cell r="I21">
            <v>76</v>
          </cell>
          <cell r="J21">
            <v>61</v>
          </cell>
          <cell r="K21">
            <v>73</v>
          </cell>
          <cell r="L21">
            <v>65</v>
          </cell>
          <cell r="M21">
            <v>149</v>
          </cell>
          <cell r="N21">
            <v>56</v>
          </cell>
          <cell r="O21">
            <v>67</v>
          </cell>
          <cell r="P21">
            <v>54</v>
          </cell>
          <cell r="Q21">
            <v>40</v>
          </cell>
          <cell r="R21">
            <v>35</v>
          </cell>
          <cell r="S21">
            <v>730</v>
          </cell>
        </row>
        <row r="22">
          <cell r="G22" t="str">
            <v>105321-CES. RURAL  TONGOY</v>
          </cell>
          <cell r="H22">
            <v>33</v>
          </cell>
          <cell r="I22">
            <v>18</v>
          </cell>
          <cell r="J22">
            <v>19</v>
          </cell>
          <cell r="K22">
            <v>19</v>
          </cell>
          <cell r="L22">
            <v>22</v>
          </cell>
          <cell r="M22">
            <v>24</v>
          </cell>
          <cell r="N22">
            <v>22</v>
          </cell>
          <cell r="O22">
            <v>30</v>
          </cell>
          <cell r="P22">
            <v>19</v>
          </cell>
          <cell r="Q22">
            <v>13</v>
          </cell>
          <cell r="R22">
            <v>2</v>
          </cell>
          <cell r="S22">
            <v>221</v>
          </cell>
        </row>
        <row r="23">
          <cell r="G23" t="str">
            <v>105323-CES. DR. SERGIO AGUILAR</v>
          </cell>
          <cell r="H23">
            <v>33</v>
          </cell>
          <cell r="I23">
            <v>39</v>
          </cell>
          <cell r="J23">
            <v>35</v>
          </cell>
          <cell r="K23">
            <v>26</v>
          </cell>
          <cell r="M23">
            <v>30</v>
          </cell>
          <cell r="N23">
            <v>36</v>
          </cell>
          <cell r="O23">
            <v>24</v>
          </cell>
          <cell r="P23">
            <v>35</v>
          </cell>
          <cell r="Q23">
            <v>18</v>
          </cell>
          <cell r="R23">
            <v>63</v>
          </cell>
          <cell r="S23">
            <v>339</v>
          </cell>
        </row>
        <row r="24">
          <cell r="G24" t="str">
            <v>105404-P.S.R. EL TANGUE                         </v>
          </cell>
          <cell r="H24">
            <v>8</v>
          </cell>
          <cell r="J24">
            <v>9</v>
          </cell>
          <cell r="K24">
            <v>4</v>
          </cell>
          <cell r="L24">
            <v>6</v>
          </cell>
          <cell r="M24">
            <v>6</v>
          </cell>
          <cell r="N24">
            <v>8</v>
          </cell>
          <cell r="O24">
            <v>4</v>
          </cell>
          <cell r="P24">
            <v>2</v>
          </cell>
          <cell r="Q24">
            <v>3</v>
          </cell>
          <cell r="R24">
            <v>9</v>
          </cell>
          <cell r="S24">
            <v>59</v>
          </cell>
        </row>
        <row r="25">
          <cell r="G25" t="str">
            <v>105405-P.S.R. GUANAQUEROS</v>
          </cell>
          <cell r="H25">
            <v>5</v>
          </cell>
          <cell r="I25">
            <v>5</v>
          </cell>
          <cell r="J25">
            <v>5</v>
          </cell>
          <cell r="K25">
            <v>4</v>
          </cell>
          <cell r="L25">
            <v>7</v>
          </cell>
          <cell r="M25">
            <v>5</v>
          </cell>
          <cell r="N25">
            <v>4</v>
          </cell>
          <cell r="O25">
            <v>4</v>
          </cell>
          <cell r="P25">
            <v>1</v>
          </cell>
          <cell r="Q25">
            <v>3</v>
          </cell>
          <cell r="R25">
            <v>2</v>
          </cell>
          <cell r="S25">
            <v>45</v>
          </cell>
        </row>
        <row r="26">
          <cell r="G26" t="str">
            <v>105406-P.S.R. PAN DE AZUCAR</v>
          </cell>
          <cell r="H26">
            <v>28</v>
          </cell>
          <cell r="I26">
            <v>39</v>
          </cell>
          <cell r="J26">
            <v>52</v>
          </cell>
          <cell r="K26">
            <v>39</v>
          </cell>
          <cell r="L26">
            <v>34</v>
          </cell>
          <cell r="M26">
            <v>28</v>
          </cell>
          <cell r="N26">
            <v>25</v>
          </cell>
          <cell r="O26">
            <v>17</v>
          </cell>
          <cell r="P26">
            <v>9</v>
          </cell>
          <cell r="Q26">
            <v>17</v>
          </cell>
          <cell r="R26">
            <v>10</v>
          </cell>
          <cell r="S26">
            <v>298</v>
          </cell>
        </row>
        <row r="27">
          <cell r="G27" t="str">
            <v>105407-P.S.R. TAMBILLOS</v>
          </cell>
          <cell r="H27">
            <v>3</v>
          </cell>
          <cell r="K27">
            <v>4</v>
          </cell>
          <cell r="L27">
            <v>1</v>
          </cell>
          <cell r="M27">
            <v>1</v>
          </cell>
          <cell r="N27">
            <v>4</v>
          </cell>
          <cell r="O27">
            <v>2</v>
          </cell>
          <cell r="S27">
            <v>15</v>
          </cell>
        </row>
        <row r="28">
          <cell r="G28" t="str">
            <v>105705-CECOF EL ALBA</v>
          </cell>
          <cell r="H28">
            <v>2</v>
          </cell>
          <cell r="I28">
            <v>4</v>
          </cell>
          <cell r="J28">
            <v>14</v>
          </cell>
          <cell r="K28">
            <v>7</v>
          </cell>
          <cell r="L28">
            <v>4</v>
          </cell>
          <cell r="M28">
            <v>4</v>
          </cell>
          <cell r="N28">
            <v>8</v>
          </cell>
          <cell r="O28">
            <v>10</v>
          </cell>
          <cell r="P28">
            <v>9</v>
          </cell>
          <cell r="Q28">
            <v>8</v>
          </cell>
          <cell r="R28">
            <v>1</v>
          </cell>
          <cell r="S28">
            <v>71</v>
          </cell>
        </row>
        <row r="29">
          <cell r="G29" t="str">
            <v>04103-ANDACOLLO</v>
          </cell>
          <cell r="H29">
            <v>25</v>
          </cell>
          <cell r="I29">
            <v>28</v>
          </cell>
          <cell r="J29">
            <v>36</v>
          </cell>
          <cell r="K29">
            <v>9</v>
          </cell>
          <cell r="L29">
            <v>4</v>
          </cell>
          <cell r="M29">
            <v>19</v>
          </cell>
          <cell r="N29">
            <v>25</v>
          </cell>
          <cell r="O29">
            <v>22</v>
          </cell>
          <cell r="P29">
            <v>27</v>
          </cell>
          <cell r="Q29">
            <v>12</v>
          </cell>
          <cell r="R29">
            <v>8</v>
          </cell>
          <cell r="S29">
            <v>215</v>
          </cell>
        </row>
        <row r="30">
          <cell r="G30" t="str">
            <v>105106-HOSPITAL ANDACOLLO</v>
          </cell>
          <cell r="H30">
            <v>25</v>
          </cell>
          <cell r="I30">
            <v>28</v>
          </cell>
          <cell r="J30">
            <v>36</v>
          </cell>
          <cell r="K30">
            <v>9</v>
          </cell>
          <cell r="L30">
            <v>4</v>
          </cell>
          <cell r="M30">
            <v>19</v>
          </cell>
          <cell r="N30">
            <v>25</v>
          </cell>
          <cell r="O30">
            <v>22</v>
          </cell>
          <cell r="P30">
            <v>27</v>
          </cell>
          <cell r="Q30">
            <v>12</v>
          </cell>
          <cell r="R30">
            <v>8</v>
          </cell>
          <cell r="S30">
            <v>215</v>
          </cell>
        </row>
        <row r="31">
          <cell r="G31" t="str">
            <v>04104-LA HIGUERA</v>
          </cell>
          <cell r="H31">
            <v>3</v>
          </cell>
          <cell r="I31">
            <v>2</v>
          </cell>
          <cell r="J31">
            <v>1</v>
          </cell>
          <cell r="K31">
            <v>5</v>
          </cell>
          <cell r="L31">
            <v>10</v>
          </cell>
          <cell r="M31">
            <v>15</v>
          </cell>
          <cell r="N31">
            <v>4</v>
          </cell>
          <cell r="O31">
            <v>3</v>
          </cell>
          <cell r="P31">
            <v>1</v>
          </cell>
          <cell r="Q31">
            <v>10</v>
          </cell>
          <cell r="R31">
            <v>5</v>
          </cell>
          <cell r="S31">
            <v>59</v>
          </cell>
        </row>
        <row r="32">
          <cell r="G32" t="str">
            <v>105505-P.S.R. LOS CHOROS</v>
          </cell>
          <cell r="H32">
            <v>1</v>
          </cell>
          <cell r="K32">
            <v>0</v>
          </cell>
          <cell r="M32">
            <v>3</v>
          </cell>
          <cell r="N32">
            <v>2</v>
          </cell>
          <cell r="O32">
            <v>1</v>
          </cell>
          <cell r="Q32">
            <v>4</v>
          </cell>
          <cell r="R32">
            <v>1</v>
          </cell>
          <cell r="S32">
            <v>12</v>
          </cell>
        </row>
        <row r="33">
          <cell r="G33" t="str">
            <v>105506-P.S.R. EL TRAPICHE</v>
          </cell>
          <cell r="H33">
            <v>2</v>
          </cell>
          <cell r="I33">
            <v>1</v>
          </cell>
          <cell r="K33">
            <v>1</v>
          </cell>
          <cell r="L33">
            <v>3</v>
          </cell>
          <cell r="N33">
            <v>1</v>
          </cell>
          <cell r="P33">
            <v>1</v>
          </cell>
          <cell r="Q33">
            <v>0</v>
          </cell>
          <cell r="S33">
            <v>9</v>
          </cell>
        </row>
        <row r="34">
          <cell r="G34" t="str">
            <v>105314-CES. LA HIGUERA</v>
          </cell>
          <cell r="J34">
            <v>1</v>
          </cell>
          <cell r="K34">
            <v>1</v>
          </cell>
          <cell r="L34">
            <v>3</v>
          </cell>
          <cell r="M34">
            <v>5</v>
          </cell>
          <cell r="N34">
            <v>1</v>
          </cell>
          <cell r="O34">
            <v>2</v>
          </cell>
          <cell r="Q34">
            <v>5</v>
          </cell>
          <cell r="R34">
            <v>3</v>
          </cell>
          <cell r="S34">
            <v>21</v>
          </cell>
        </row>
        <row r="35">
          <cell r="G35" t="str">
            <v>105500-P.S.R. CALETA HORNOS        </v>
          </cell>
          <cell r="I35">
            <v>1</v>
          </cell>
          <cell r="K35">
            <v>3</v>
          </cell>
          <cell r="L35">
            <v>4</v>
          </cell>
          <cell r="M35">
            <v>7</v>
          </cell>
          <cell r="Q35">
            <v>1</v>
          </cell>
          <cell r="R35">
            <v>1</v>
          </cell>
          <cell r="S35">
            <v>17</v>
          </cell>
        </row>
        <row r="36">
          <cell r="G36" t="str">
            <v>04105-PAIHUANO</v>
          </cell>
          <cell r="H36">
            <v>27</v>
          </cell>
          <cell r="I36">
            <v>23</v>
          </cell>
          <cell r="J36">
            <v>42</v>
          </cell>
          <cell r="K36">
            <v>46</v>
          </cell>
          <cell r="L36">
            <v>37</v>
          </cell>
          <cell r="M36">
            <v>29</v>
          </cell>
          <cell r="N36">
            <v>35</v>
          </cell>
          <cell r="O36">
            <v>22</v>
          </cell>
          <cell r="P36">
            <v>23</v>
          </cell>
          <cell r="Q36">
            <v>36</v>
          </cell>
          <cell r="R36">
            <v>19</v>
          </cell>
          <cell r="S36">
            <v>339</v>
          </cell>
        </row>
        <row r="37">
          <cell r="G37" t="str">
            <v>105306-CES. PAIHUANO</v>
          </cell>
          <cell r="H37">
            <v>19</v>
          </cell>
          <cell r="I37">
            <v>19</v>
          </cell>
          <cell r="J37">
            <v>28</v>
          </cell>
          <cell r="K37">
            <v>30</v>
          </cell>
          <cell r="L37">
            <v>23</v>
          </cell>
          <cell r="M37">
            <v>19</v>
          </cell>
          <cell r="N37">
            <v>21</v>
          </cell>
          <cell r="O37">
            <v>14</v>
          </cell>
          <cell r="P37">
            <v>17</v>
          </cell>
          <cell r="Q37">
            <v>24</v>
          </cell>
          <cell r="R37">
            <v>14</v>
          </cell>
          <cell r="S37">
            <v>228</v>
          </cell>
        </row>
        <row r="38">
          <cell r="G38" t="str">
            <v>105476-P.S.R. MONTE GRANDE</v>
          </cell>
          <cell r="H38">
            <v>3</v>
          </cell>
          <cell r="J38">
            <v>3</v>
          </cell>
          <cell r="K38">
            <v>1</v>
          </cell>
          <cell r="N38">
            <v>2</v>
          </cell>
          <cell r="O38">
            <v>1</v>
          </cell>
          <cell r="P38">
            <v>1</v>
          </cell>
          <cell r="Q38">
            <v>3</v>
          </cell>
          <cell r="R38">
            <v>2</v>
          </cell>
          <cell r="S38">
            <v>16</v>
          </cell>
        </row>
        <row r="39">
          <cell r="G39" t="str">
            <v>105477-P.S.R. PISCO ELQUI</v>
          </cell>
          <cell r="H39">
            <v>4</v>
          </cell>
          <cell r="I39">
            <v>4</v>
          </cell>
          <cell r="J39">
            <v>11</v>
          </cell>
          <cell r="K39">
            <v>11</v>
          </cell>
          <cell r="L39">
            <v>10</v>
          </cell>
          <cell r="M39">
            <v>8</v>
          </cell>
          <cell r="N39">
            <v>8</v>
          </cell>
          <cell r="O39">
            <v>4</v>
          </cell>
          <cell r="P39">
            <v>4</v>
          </cell>
          <cell r="Q39">
            <v>6</v>
          </cell>
          <cell r="R39">
            <v>3</v>
          </cell>
          <cell r="S39">
            <v>73</v>
          </cell>
        </row>
        <row r="40">
          <cell r="G40" t="str">
            <v>105475-P.S.R. HORCON</v>
          </cell>
          <cell r="H40">
            <v>1</v>
          </cell>
          <cell r="K40">
            <v>4</v>
          </cell>
          <cell r="L40">
            <v>4</v>
          </cell>
          <cell r="M40">
            <v>2</v>
          </cell>
          <cell r="N40">
            <v>4</v>
          </cell>
          <cell r="O40">
            <v>3</v>
          </cell>
          <cell r="P40">
            <v>1</v>
          </cell>
          <cell r="Q40">
            <v>3</v>
          </cell>
          <cell r="S40">
            <v>22</v>
          </cell>
        </row>
        <row r="41">
          <cell r="G41" t="str">
            <v>04106-VICUÑA</v>
          </cell>
          <cell r="H41">
            <v>47</v>
          </cell>
          <cell r="I41">
            <v>20</v>
          </cell>
          <cell r="J41">
            <v>45</v>
          </cell>
          <cell r="K41">
            <v>55</v>
          </cell>
          <cell r="L41">
            <v>38</v>
          </cell>
          <cell r="M41">
            <v>72</v>
          </cell>
          <cell r="N41">
            <v>63</v>
          </cell>
          <cell r="O41">
            <v>66</v>
          </cell>
          <cell r="P41">
            <v>27</v>
          </cell>
          <cell r="Q41">
            <v>22</v>
          </cell>
          <cell r="R41">
            <v>28</v>
          </cell>
          <cell r="S41">
            <v>483</v>
          </cell>
        </row>
        <row r="42">
          <cell r="G42" t="str">
            <v>105107-HOSPITAL VICUÑA</v>
          </cell>
          <cell r="H42">
            <v>29</v>
          </cell>
          <cell r="I42">
            <v>19</v>
          </cell>
          <cell r="J42">
            <v>37</v>
          </cell>
          <cell r="K42">
            <v>37</v>
          </cell>
          <cell r="L42">
            <v>18</v>
          </cell>
          <cell r="M42">
            <v>30</v>
          </cell>
          <cell r="N42">
            <v>24</v>
          </cell>
          <cell r="O42">
            <v>53</v>
          </cell>
          <cell r="P42">
            <v>27</v>
          </cell>
          <cell r="Q42">
            <v>18</v>
          </cell>
          <cell r="R42">
            <v>21</v>
          </cell>
          <cell r="S42">
            <v>313</v>
          </cell>
        </row>
        <row r="43">
          <cell r="G43" t="str">
            <v>105467-P.S.R. DIAGUITAS</v>
          </cell>
          <cell r="J43">
            <v>0</v>
          </cell>
          <cell r="K43">
            <v>1</v>
          </cell>
          <cell r="L43">
            <v>1</v>
          </cell>
          <cell r="M43">
            <v>7</v>
          </cell>
          <cell r="O43">
            <v>1</v>
          </cell>
          <cell r="Q43">
            <v>2</v>
          </cell>
          <cell r="S43">
            <v>12</v>
          </cell>
        </row>
        <row r="44">
          <cell r="G44" t="str">
            <v>105468-P.S.R. EL MOLLE</v>
          </cell>
          <cell r="H44">
            <v>1</v>
          </cell>
          <cell r="I44">
            <v>1</v>
          </cell>
          <cell r="K44">
            <v>2</v>
          </cell>
          <cell r="L44">
            <v>2</v>
          </cell>
          <cell r="M44">
            <v>1</v>
          </cell>
          <cell r="S44">
            <v>7</v>
          </cell>
        </row>
        <row r="45">
          <cell r="G45" t="str">
            <v>105469-P.S.R. EL TAMBO</v>
          </cell>
          <cell r="H45">
            <v>1</v>
          </cell>
          <cell r="J45">
            <v>1</v>
          </cell>
          <cell r="K45">
            <v>2</v>
          </cell>
          <cell r="L45">
            <v>4</v>
          </cell>
          <cell r="M45">
            <v>1</v>
          </cell>
          <cell r="N45">
            <v>3</v>
          </cell>
          <cell r="S45">
            <v>12</v>
          </cell>
        </row>
        <row r="46">
          <cell r="G46" t="str">
            <v>105470-P.S.R. HUANTA</v>
          </cell>
          <cell r="N46">
            <v>1</v>
          </cell>
          <cell r="S46">
            <v>1</v>
          </cell>
        </row>
        <row r="47">
          <cell r="G47" t="str">
            <v>105471-P.S.R. PERALILLO</v>
          </cell>
          <cell r="H47">
            <v>2</v>
          </cell>
          <cell r="K47">
            <v>7</v>
          </cell>
          <cell r="L47">
            <v>4</v>
          </cell>
          <cell r="M47">
            <v>14</v>
          </cell>
          <cell r="N47">
            <v>14</v>
          </cell>
          <cell r="O47">
            <v>1</v>
          </cell>
          <cell r="R47">
            <v>2</v>
          </cell>
          <cell r="S47">
            <v>44</v>
          </cell>
        </row>
        <row r="48">
          <cell r="G48" t="str">
            <v>105472-P.S.R. RIVADAVIA</v>
          </cell>
          <cell r="M48">
            <v>6</v>
          </cell>
          <cell r="N48">
            <v>3</v>
          </cell>
          <cell r="Q48">
            <v>1</v>
          </cell>
          <cell r="S48">
            <v>10</v>
          </cell>
        </row>
        <row r="49">
          <cell r="G49" t="str">
            <v>105473-P.S.R. TALCUNA</v>
          </cell>
          <cell r="H49">
            <v>1</v>
          </cell>
          <cell r="J49">
            <v>1</v>
          </cell>
          <cell r="N49">
            <v>1</v>
          </cell>
          <cell r="O49">
            <v>1</v>
          </cell>
          <cell r="S49">
            <v>4</v>
          </cell>
        </row>
        <row r="50">
          <cell r="G50" t="str">
            <v>105474-P.S.R. CHAPILCA</v>
          </cell>
          <cell r="M50">
            <v>3</v>
          </cell>
          <cell r="N50">
            <v>1</v>
          </cell>
          <cell r="O50">
            <v>1</v>
          </cell>
          <cell r="S50">
            <v>5</v>
          </cell>
        </row>
        <row r="51">
          <cell r="G51" t="str">
            <v>105502-P.S.R. CALINGASTA</v>
          </cell>
          <cell r="H51">
            <v>12</v>
          </cell>
          <cell r="J51">
            <v>5</v>
          </cell>
          <cell r="K51">
            <v>4</v>
          </cell>
          <cell r="L51">
            <v>9</v>
          </cell>
          <cell r="M51">
            <v>9</v>
          </cell>
          <cell r="N51">
            <v>14</v>
          </cell>
          <cell r="O51">
            <v>9</v>
          </cell>
          <cell r="R51">
            <v>5</v>
          </cell>
          <cell r="S51">
            <v>67</v>
          </cell>
        </row>
        <row r="52">
          <cell r="G52" t="str">
            <v>105509-P.S.R. GUALLIGUAICA</v>
          </cell>
          <cell r="H52">
            <v>1</v>
          </cell>
          <cell r="J52">
            <v>1</v>
          </cell>
          <cell r="K52">
            <v>2</v>
          </cell>
          <cell r="M52">
            <v>1</v>
          </cell>
          <cell r="N52">
            <v>2</v>
          </cell>
          <cell r="Q52">
            <v>1</v>
          </cell>
          <cell r="S52">
            <v>8</v>
          </cell>
        </row>
        <row r="53">
          <cell r="G53" t="str">
            <v>04201-ILLAPEL</v>
          </cell>
          <cell r="H53">
            <v>115</v>
          </cell>
          <cell r="I53">
            <v>22</v>
          </cell>
          <cell r="J53">
            <v>102</v>
          </cell>
          <cell r="K53">
            <v>86</v>
          </cell>
          <cell r="L53">
            <v>84</v>
          </cell>
          <cell r="M53">
            <v>96</v>
          </cell>
          <cell r="N53">
            <v>76</v>
          </cell>
          <cell r="O53">
            <v>101</v>
          </cell>
          <cell r="P53">
            <v>77</v>
          </cell>
          <cell r="Q53">
            <v>76</v>
          </cell>
          <cell r="R53">
            <v>84</v>
          </cell>
          <cell r="S53">
            <v>919</v>
          </cell>
        </row>
        <row r="54">
          <cell r="G54" t="str">
            <v>105103-HOSPITAL ILLAPEL</v>
          </cell>
          <cell r="H54">
            <v>106</v>
          </cell>
          <cell r="J54">
            <v>102</v>
          </cell>
          <cell r="K54">
            <v>73</v>
          </cell>
          <cell r="L54">
            <v>84</v>
          </cell>
          <cell r="M54">
            <v>58</v>
          </cell>
          <cell r="N54">
            <v>60</v>
          </cell>
          <cell r="O54">
            <v>92</v>
          </cell>
          <cell r="P54">
            <v>63</v>
          </cell>
          <cell r="Q54">
            <v>67</v>
          </cell>
          <cell r="R54">
            <v>81</v>
          </cell>
          <cell r="S54">
            <v>786</v>
          </cell>
        </row>
        <row r="55">
          <cell r="G55" t="str">
            <v>105326-CESFAM SAN RAFAEL</v>
          </cell>
          <cell r="H55">
            <v>9</v>
          </cell>
          <cell r="I55">
            <v>22</v>
          </cell>
          <cell r="K55">
            <v>12</v>
          </cell>
          <cell r="M55">
            <v>14</v>
          </cell>
          <cell r="N55">
            <v>12</v>
          </cell>
          <cell r="O55">
            <v>5</v>
          </cell>
          <cell r="P55">
            <v>13</v>
          </cell>
          <cell r="Q55">
            <v>6</v>
          </cell>
          <cell r="R55">
            <v>2</v>
          </cell>
          <cell r="S55">
            <v>95</v>
          </cell>
        </row>
        <row r="56">
          <cell r="G56" t="str">
            <v>105443-P.S.R. CARCAMO                   </v>
          </cell>
          <cell r="O56">
            <v>1</v>
          </cell>
          <cell r="S56">
            <v>1</v>
          </cell>
        </row>
        <row r="57">
          <cell r="G57" t="str">
            <v>105444-P.S.R. HUINTIL</v>
          </cell>
          <cell r="M57">
            <v>1</v>
          </cell>
          <cell r="Q57">
            <v>1</v>
          </cell>
          <cell r="S57">
            <v>2</v>
          </cell>
        </row>
        <row r="58">
          <cell r="G58" t="str">
            <v>105445-P.S.R. LIMAHUIDA</v>
          </cell>
          <cell r="M58">
            <v>1</v>
          </cell>
          <cell r="S58">
            <v>1</v>
          </cell>
        </row>
        <row r="59">
          <cell r="G59" t="str">
            <v>105447-P.S.R. PERALILLO</v>
          </cell>
          <cell r="K59">
            <v>1</v>
          </cell>
          <cell r="M59">
            <v>1</v>
          </cell>
          <cell r="N59">
            <v>1</v>
          </cell>
          <cell r="Q59">
            <v>1</v>
          </cell>
          <cell r="R59">
            <v>1</v>
          </cell>
          <cell r="S59">
            <v>5</v>
          </cell>
        </row>
        <row r="60">
          <cell r="G60" t="str">
            <v>105449-P.S.R. TUNGA NORTE</v>
          </cell>
          <cell r="M60">
            <v>3</v>
          </cell>
          <cell r="S60">
            <v>3</v>
          </cell>
        </row>
        <row r="61">
          <cell r="G61" t="str">
            <v>105485-P.S.R. PLAN DE HORNOS</v>
          </cell>
          <cell r="M61">
            <v>2</v>
          </cell>
          <cell r="S61">
            <v>2</v>
          </cell>
        </row>
        <row r="62">
          <cell r="G62" t="str">
            <v>105487-P.S.R. CAÑAS UNO</v>
          </cell>
          <cell r="M62">
            <v>11</v>
          </cell>
          <cell r="N62">
            <v>3</v>
          </cell>
          <cell r="O62">
            <v>3</v>
          </cell>
          <cell r="P62">
            <v>1</v>
          </cell>
          <cell r="Q62">
            <v>1</v>
          </cell>
          <cell r="S62">
            <v>19</v>
          </cell>
        </row>
        <row r="63">
          <cell r="G63" t="str">
            <v>105496-P.S.R. PINTACURA SUR</v>
          </cell>
          <cell r="M63">
            <v>1</v>
          </cell>
          <cell r="S63">
            <v>1</v>
          </cell>
        </row>
        <row r="64">
          <cell r="G64" t="str">
            <v>105504-P.S.R. SOCAVON</v>
          </cell>
          <cell r="M64">
            <v>4</v>
          </cell>
          <cell r="S64">
            <v>4</v>
          </cell>
        </row>
        <row r="65">
          <cell r="G65" t="str">
            <v>04202-CANELA</v>
          </cell>
          <cell r="I65">
            <v>18</v>
          </cell>
          <cell r="J65">
            <v>9</v>
          </cell>
          <cell r="K65">
            <v>16</v>
          </cell>
          <cell r="M65">
            <v>24</v>
          </cell>
          <cell r="O65">
            <v>56</v>
          </cell>
          <cell r="P65">
            <v>42</v>
          </cell>
          <cell r="Q65">
            <v>16</v>
          </cell>
          <cell r="R65">
            <v>7</v>
          </cell>
          <cell r="S65">
            <v>188</v>
          </cell>
        </row>
        <row r="66">
          <cell r="G66" t="str">
            <v>105309-CES. RURAL CANELA</v>
          </cell>
          <cell r="I66">
            <v>15</v>
          </cell>
          <cell r="J66">
            <v>6</v>
          </cell>
          <cell r="K66">
            <v>8</v>
          </cell>
          <cell r="M66">
            <v>15</v>
          </cell>
          <cell r="O66">
            <v>30</v>
          </cell>
          <cell r="P66">
            <v>22</v>
          </cell>
          <cell r="Q66">
            <v>16</v>
          </cell>
          <cell r="R66">
            <v>7</v>
          </cell>
          <cell r="S66">
            <v>119</v>
          </cell>
        </row>
        <row r="67">
          <cell r="G67" t="str">
            <v>105450-P.S.R. MINCHA NORTE            </v>
          </cell>
          <cell r="O67">
            <v>10</v>
          </cell>
          <cell r="P67">
            <v>5</v>
          </cell>
          <cell r="S67">
            <v>15</v>
          </cell>
        </row>
        <row r="68">
          <cell r="G68" t="str">
            <v>105451-P.S.R. AGUA FRIA</v>
          </cell>
          <cell r="I68">
            <v>3</v>
          </cell>
          <cell r="K68">
            <v>3</v>
          </cell>
          <cell r="O68">
            <v>5</v>
          </cell>
          <cell r="S68">
            <v>11</v>
          </cell>
        </row>
        <row r="69">
          <cell r="G69" t="str">
            <v>105482-P.S.R. CANELA ALTA</v>
          </cell>
          <cell r="M69">
            <v>7</v>
          </cell>
          <cell r="O69">
            <v>2</v>
          </cell>
          <cell r="P69">
            <v>2</v>
          </cell>
          <cell r="S69">
            <v>11</v>
          </cell>
        </row>
        <row r="70">
          <cell r="G70" t="str">
            <v>105484-P.S.R. HUENTELAUQUEN</v>
          </cell>
          <cell r="J70">
            <v>2</v>
          </cell>
          <cell r="K70">
            <v>4</v>
          </cell>
          <cell r="O70">
            <v>3</v>
          </cell>
          <cell r="P70">
            <v>3</v>
          </cell>
          <cell r="S70">
            <v>12</v>
          </cell>
        </row>
        <row r="71">
          <cell r="G71" t="str">
            <v>105488-P.S.R. ESPIRITU SANTO</v>
          </cell>
          <cell r="K71">
            <v>1</v>
          </cell>
          <cell r="O71">
            <v>3</v>
          </cell>
          <cell r="S71">
            <v>4</v>
          </cell>
        </row>
        <row r="72">
          <cell r="G72" t="str">
            <v>105493-P.S.R. MINCHA SUR</v>
          </cell>
          <cell r="J72">
            <v>1</v>
          </cell>
          <cell r="S72">
            <v>1</v>
          </cell>
        </row>
        <row r="73">
          <cell r="G73" t="str">
            <v>105497-P.S.R. JABONERIA</v>
          </cell>
          <cell r="O73">
            <v>3</v>
          </cell>
          <cell r="P73">
            <v>4</v>
          </cell>
          <cell r="S73">
            <v>7</v>
          </cell>
        </row>
        <row r="74">
          <cell r="G74" t="str">
            <v>105498-P.S.R. QUEBRADA DE LINARES</v>
          </cell>
          <cell r="M74">
            <v>2</v>
          </cell>
          <cell r="P74">
            <v>6</v>
          </cell>
          <cell r="S74">
            <v>8</v>
          </cell>
        </row>
        <row r="75">
          <cell r="G75" t="str">
            <v>04203-LOS VILOS</v>
          </cell>
          <cell r="H75">
            <v>31</v>
          </cell>
          <cell r="I75">
            <v>54</v>
          </cell>
          <cell r="J75">
            <v>43</v>
          </cell>
          <cell r="K75">
            <v>49</v>
          </cell>
          <cell r="L75">
            <v>52</v>
          </cell>
          <cell r="M75">
            <v>42</v>
          </cell>
          <cell r="N75">
            <v>18</v>
          </cell>
          <cell r="O75">
            <v>19</v>
          </cell>
          <cell r="P75">
            <v>27</v>
          </cell>
          <cell r="Q75">
            <v>50</v>
          </cell>
          <cell r="R75">
            <v>34</v>
          </cell>
          <cell r="S75">
            <v>419</v>
          </cell>
        </row>
        <row r="76">
          <cell r="G76" t="str">
            <v>105108-HOSPITAL LOS VILOS</v>
          </cell>
          <cell r="H76">
            <v>27</v>
          </cell>
          <cell r="I76">
            <v>53</v>
          </cell>
          <cell r="J76">
            <v>42</v>
          </cell>
          <cell r="K76">
            <v>43</v>
          </cell>
          <cell r="L76">
            <v>51</v>
          </cell>
          <cell r="M76">
            <v>39</v>
          </cell>
          <cell r="N76">
            <v>15</v>
          </cell>
          <cell r="O76">
            <v>17</v>
          </cell>
          <cell r="P76">
            <v>27</v>
          </cell>
          <cell r="Q76">
            <v>50</v>
          </cell>
          <cell r="R76">
            <v>31</v>
          </cell>
          <cell r="S76">
            <v>395</v>
          </cell>
        </row>
        <row r="77">
          <cell r="G77" t="str">
            <v>105478-P.S.R. CAIMANES                   </v>
          </cell>
          <cell r="H77">
            <v>1</v>
          </cell>
          <cell r="J77">
            <v>1</v>
          </cell>
          <cell r="K77">
            <v>3</v>
          </cell>
          <cell r="L77">
            <v>1</v>
          </cell>
          <cell r="M77">
            <v>3</v>
          </cell>
          <cell r="N77">
            <v>2</v>
          </cell>
          <cell r="O77">
            <v>2</v>
          </cell>
          <cell r="R77">
            <v>3</v>
          </cell>
          <cell r="S77">
            <v>16</v>
          </cell>
        </row>
        <row r="78">
          <cell r="G78" t="str">
            <v>105479-P.S.R. GUANGUALI</v>
          </cell>
          <cell r="H78">
            <v>1</v>
          </cell>
          <cell r="S78">
            <v>1</v>
          </cell>
        </row>
        <row r="79">
          <cell r="G79" t="str">
            <v>105480-P.S.R. QUILIMARI</v>
          </cell>
          <cell r="H79">
            <v>2</v>
          </cell>
          <cell r="I79">
            <v>1</v>
          </cell>
          <cell r="K79">
            <v>3</v>
          </cell>
          <cell r="N79">
            <v>1</v>
          </cell>
          <cell r="S79">
            <v>7</v>
          </cell>
        </row>
        <row r="80">
          <cell r="G80" t="str">
            <v>04204-SALAMANCA</v>
          </cell>
          <cell r="H80">
            <v>60</v>
          </cell>
          <cell r="I80">
            <v>39</v>
          </cell>
          <cell r="J80">
            <v>19</v>
          </cell>
          <cell r="K80">
            <v>30</v>
          </cell>
          <cell r="L80">
            <v>149</v>
          </cell>
          <cell r="M80">
            <v>47</v>
          </cell>
          <cell r="N80">
            <v>58</v>
          </cell>
          <cell r="O80">
            <v>50</v>
          </cell>
          <cell r="P80">
            <v>26</v>
          </cell>
          <cell r="Q80">
            <v>72</v>
          </cell>
          <cell r="R80">
            <v>95</v>
          </cell>
          <cell r="S80">
            <v>645</v>
          </cell>
        </row>
        <row r="81">
          <cell r="G81" t="str">
            <v>105104-HOSPITAL SALAMANCA</v>
          </cell>
          <cell r="L81">
            <v>127</v>
          </cell>
          <cell r="M81">
            <v>20</v>
          </cell>
          <cell r="N81">
            <v>17</v>
          </cell>
          <cell r="O81">
            <v>38</v>
          </cell>
          <cell r="P81">
            <v>17</v>
          </cell>
          <cell r="Q81">
            <v>26</v>
          </cell>
          <cell r="R81">
            <v>12</v>
          </cell>
          <cell r="S81">
            <v>257</v>
          </cell>
        </row>
        <row r="82">
          <cell r="G82" t="str">
            <v>105452-P.S.R. CUNCUMEN                 </v>
          </cell>
          <cell r="H82">
            <v>43</v>
          </cell>
          <cell r="I82">
            <v>26</v>
          </cell>
          <cell r="J82">
            <v>9</v>
          </cell>
          <cell r="K82">
            <v>13</v>
          </cell>
          <cell r="L82">
            <v>13</v>
          </cell>
          <cell r="M82">
            <v>20</v>
          </cell>
          <cell r="N82">
            <v>18</v>
          </cell>
          <cell r="O82">
            <v>5</v>
          </cell>
          <cell r="P82">
            <v>3</v>
          </cell>
          <cell r="Q82">
            <v>20</v>
          </cell>
          <cell r="R82">
            <v>38</v>
          </cell>
          <cell r="S82">
            <v>208</v>
          </cell>
        </row>
        <row r="83">
          <cell r="G83" t="str">
            <v>105453-P.S.R. TRANQUILLA</v>
          </cell>
          <cell r="I83">
            <v>1</v>
          </cell>
          <cell r="J83">
            <v>2</v>
          </cell>
          <cell r="L83">
            <v>2</v>
          </cell>
          <cell r="M83">
            <v>1</v>
          </cell>
          <cell r="N83">
            <v>2</v>
          </cell>
          <cell r="Q83">
            <v>3</v>
          </cell>
          <cell r="R83">
            <v>6</v>
          </cell>
          <cell r="S83">
            <v>17</v>
          </cell>
        </row>
        <row r="84">
          <cell r="G84" t="str">
            <v>105454-P.S.R. CUNLAGUA</v>
          </cell>
          <cell r="H84">
            <v>1</v>
          </cell>
          <cell r="K84">
            <v>3</v>
          </cell>
          <cell r="N84">
            <v>0</v>
          </cell>
          <cell r="R84">
            <v>1</v>
          </cell>
          <cell r="S84">
            <v>5</v>
          </cell>
        </row>
        <row r="85">
          <cell r="G85" t="str">
            <v>105455-P.S.R. CHILLEPIN</v>
          </cell>
          <cell r="H85">
            <v>7</v>
          </cell>
          <cell r="I85">
            <v>4</v>
          </cell>
          <cell r="K85">
            <v>2</v>
          </cell>
          <cell r="L85">
            <v>3</v>
          </cell>
          <cell r="M85">
            <v>1</v>
          </cell>
          <cell r="O85">
            <v>1</v>
          </cell>
          <cell r="P85">
            <v>1</v>
          </cell>
          <cell r="Q85">
            <v>9</v>
          </cell>
          <cell r="R85">
            <v>4</v>
          </cell>
          <cell r="S85">
            <v>32</v>
          </cell>
        </row>
        <row r="86">
          <cell r="G86" t="str">
            <v>105456-P.S.R. LLIMPO</v>
          </cell>
          <cell r="H86">
            <v>1</v>
          </cell>
          <cell r="I86">
            <v>1</v>
          </cell>
          <cell r="J86">
            <v>1</v>
          </cell>
          <cell r="K86">
            <v>1</v>
          </cell>
          <cell r="L86">
            <v>1</v>
          </cell>
          <cell r="M86">
            <v>1</v>
          </cell>
          <cell r="N86">
            <v>1</v>
          </cell>
          <cell r="O86">
            <v>2</v>
          </cell>
          <cell r="P86">
            <v>1</v>
          </cell>
          <cell r="Q86">
            <v>1</v>
          </cell>
          <cell r="R86">
            <v>6</v>
          </cell>
          <cell r="S86">
            <v>17</v>
          </cell>
        </row>
        <row r="87">
          <cell r="G87" t="str">
            <v>105457-P.S.R. SAN AGUSTIN</v>
          </cell>
          <cell r="H87">
            <v>4</v>
          </cell>
          <cell r="I87">
            <v>3</v>
          </cell>
          <cell r="J87">
            <v>4</v>
          </cell>
          <cell r="K87">
            <v>1</v>
          </cell>
          <cell r="L87">
            <v>1</v>
          </cell>
          <cell r="N87">
            <v>2</v>
          </cell>
          <cell r="Q87">
            <v>1</v>
          </cell>
          <cell r="R87">
            <v>3</v>
          </cell>
          <cell r="S87">
            <v>19</v>
          </cell>
        </row>
        <row r="88">
          <cell r="G88" t="str">
            <v>105458-P.S.R. TAHUINCO</v>
          </cell>
          <cell r="H88">
            <v>3</v>
          </cell>
          <cell r="K88">
            <v>2</v>
          </cell>
          <cell r="N88">
            <v>3</v>
          </cell>
          <cell r="O88">
            <v>1</v>
          </cell>
          <cell r="P88">
            <v>4</v>
          </cell>
          <cell r="Q88">
            <v>2</v>
          </cell>
          <cell r="R88">
            <v>9</v>
          </cell>
          <cell r="S88">
            <v>24</v>
          </cell>
        </row>
        <row r="89">
          <cell r="G89" t="str">
            <v>105491-P.S.R. QUELEN BAJO</v>
          </cell>
          <cell r="I89">
            <v>1</v>
          </cell>
          <cell r="J89">
            <v>1</v>
          </cell>
          <cell r="K89">
            <v>1</v>
          </cell>
          <cell r="L89">
            <v>1</v>
          </cell>
          <cell r="M89">
            <v>1</v>
          </cell>
          <cell r="N89">
            <v>2</v>
          </cell>
          <cell r="Q89">
            <v>3</v>
          </cell>
          <cell r="R89">
            <v>5</v>
          </cell>
          <cell r="S89">
            <v>15</v>
          </cell>
        </row>
        <row r="90">
          <cell r="G90" t="str">
            <v>105492-P.S.R. CAMISA</v>
          </cell>
          <cell r="I90">
            <v>3</v>
          </cell>
          <cell r="J90">
            <v>2</v>
          </cell>
          <cell r="K90">
            <v>3</v>
          </cell>
          <cell r="M90">
            <v>1</v>
          </cell>
          <cell r="N90">
            <v>9</v>
          </cell>
          <cell r="Q90">
            <v>7</v>
          </cell>
          <cell r="R90">
            <v>5</v>
          </cell>
          <cell r="S90">
            <v>30</v>
          </cell>
        </row>
        <row r="91">
          <cell r="G91" t="str">
            <v>105501-P.S.R. ARBOLEDA GRANDE</v>
          </cell>
          <cell r="H91">
            <v>1</v>
          </cell>
          <cell r="K91">
            <v>4</v>
          </cell>
          <cell r="L91">
            <v>1</v>
          </cell>
          <cell r="M91">
            <v>2</v>
          </cell>
          <cell r="N91">
            <v>4</v>
          </cell>
          <cell r="O91">
            <v>3</v>
          </cell>
          <cell r="R91">
            <v>6</v>
          </cell>
          <cell r="S91">
            <v>21</v>
          </cell>
        </row>
        <row r="92">
          <cell r="G92" t="str">
            <v>04301-OVALLE</v>
          </cell>
          <cell r="H92">
            <v>163</v>
          </cell>
          <cell r="I92">
            <v>183</v>
          </cell>
          <cell r="J92">
            <v>135</v>
          </cell>
          <cell r="K92">
            <v>161</v>
          </cell>
          <cell r="L92">
            <v>192</v>
          </cell>
          <cell r="M92">
            <v>155</v>
          </cell>
          <cell r="N92">
            <v>132</v>
          </cell>
          <cell r="O92">
            <v>177</v>
          </cell>
          <cell r="P92">
            <v>114</v>
          </cell>
          <cell r="Q92">
            <v>104</v>
          </cell>
          <cell r="R92">
            <v>83</v>
          </cell>
          <cell r="S92">
            <v>1599</v>
          </cell>
        </row>
        <row r="93">
          <cell r="G93" t="str">
            <v>105315-CES. RURAL C. DE TAMAYA</v>
          </cell>
          <cell r="I93">
            <v>12</v>
          </cell>
          <cell r="K93">
            <v>15</v>
          </cell>
          <cell r="L93">
            <v>4</v>
          </cell>
          <cell r="P93">
            <v>2</v>
          </cell>
          <cell r="Q93">
            <v>4</v>
          </cell>
          <cell r="R93">
            <v>4</v>
          </cell>
          <cell r="S93">
            <v>41</v>
          </cell>
        </row>
        <row r="94">
          <cell r="G94" t="str">
            <v>105317-CES. JORGE JORDAN D.</v>
          </cell>
          <cell r="H94">
            <v>63</v>
          </cell>
          <cell r="I94">
            <v>33</v>
          </cell>
          <cell r="J94">
            <v>42</v>
          </cell>
          <cell r="K94">
            <v>38</v>
          </cell>
          <cell r="L94">
            <v>59</v>
          </cell>
          <cell r="M94">
            <v>29</v>
          </cell>
          <cell r="N94">
            <v>28</v>
          </cell>
          <cell r="O94">
            <v>57</v>
          </cell>
          <cell r="P94">
            <v>25</v>
          </cell>
          <cell r="Q94">
            <v>21</v>
          </cell>
          <cell r="R94">
            <v>19</v>
          </cell>
          <cell r="S94">
            <v>414</v>
          </cell>
        </row>
        <row r="95">
          <cell r="G95" t="str">
            <v>105322-CES. MARCOS MACUADA</v>
          </cell>
          <cell r="H95">
            <v>59</v>
          </cell>
          <cell r="I95">
            <v>105</v>
          </cell>
          <cell r="J95">
            <v>60</v>
          </cell>
          <cell r="K95">
            <v>83</v>
          </cell>
          <cell r="L95">
            <v>90</v>
          </cell>
          <cell r="M95">
            <v>83</v>
          </cell>
          <cell r="N95">
            <v>81</v>
          </cell>
          <cell r="O95">
            <v>77</v>
          </cell>
          <cell r="P95">
            <v>54</v>
          </cell>
          <cell r="Q95">
            <v>48</v>
          </cell>
          <cell r="R95">
            <v>35</v>
          </cell>
          <cell r="S95">
            <v>775</v>
          </cell>
        </row>
        <row r="96">
          <cell r="G96" t="str">
            <v>105324-CES. SOTAQUI</v>
          </cell>
          <cell r="H96">
            <v>14</v>
          </cell>
          <cell r="I96">
            <v>13</v>
          </cell>
          <cell r="J96">
            <v>10</v>
          </cell>
          <cell r="K96">
            <v>8</v>
          </cell>
          <cell r="L96">
            <v>16</v>
          </cell>
          <cell r="M96">
            <v>22</v>
          </cell>
          <cell r="N96">
            <v>15</v>
          </cell>
          <cell r="O96">
            <v>16</v>
          </cell>
          <cell r="P96">
            <v>20</v>
          </cell>
          <cell r="Q96">
            <v>16</v>
          </cell>
          <cell r="R96">
            <v>12</v>
          </cell>
          <cell r="S96">
            <v>162</v>
          </cell>
        </row>
        <row r="97">
          <cell r="G97" t="str">
            <v>105416-P.S.R. CAMARICO                  </v>
          </cell>
          <cell r="I97">
            <v>3</v>
          </cell>
          <cell r="J97">
            <v>4</v>
          </cell>
          <cell r="O97">
            <v>2</v>
          </cell>
          <cell r="S97">
            <v>9</v>
          </cell>
        </row>
        <row r="98">
          <cell r="G98" t="str">
            <v>105417-P.S.R. ALCONES BAJOS</v>
          </cell>
          <cell r="K98">
            <v>2</v>
          </cell>
          <cell r="S98">
            <v>2</v>
          </cell>
        </row>
        <row r="99">
          <cell r="G99" t="str">
            <v>105420-P.S.R. LIMARI</v>
          </cell>
          <cell r="I99">
            <v>2</v>
          </cell>
          <cell r="S99">
            <v>2</v>
          </cell>
        </row>
        <row r="100">
          <cell r="G100" t="str">
            <v>105422-P.S.R. HORNILLOS</v>
          </cell>
          <cell r="I100">
            <v>1</v>
          </cell>
          <cell r="S100">
            <v>1</v>
          </cell>
        </row>
        <row r="101">
          <cell r="G101" t="str">
            <v>105437-P.S.R. CHALINGA</v>
          </cell>
          <cell r="J101">
            <v>3</v>
          </cell>
          <cell r="S101">
            <v>3</v>
          </cell>
        </row>
        <row r="102">
          <cell r="G102" t="str">
            <v>105439-P.S.R. CERRO BLANCO</v>
          </cell>
          <cell r="O102">
            <v>1</v>
          </cell>
          <cell r="S102">
            <v>1</v>
          </cell>
        </row>
        <row r="103">
          <cell r="G103" t="str">
            <v>105507-P.S.R. HUAMALATA</v>
          </cell>
          <cell r="H103">
            <v>2</v>
          </cell>
          <cell r="I103">
            <v>3</v>
          </cell>
          <cell r="L103">
            <v>4</v>
          </cell>
          <cell r="S103">
            <v>9</v>
          </cell>
        </row>
        <row r="104">
          <cell r="G104" t="str">
            <v>105510-P.S.R. RECOLETA</v>
          </cell>
          <cell r="I104">
            <v>2</v>
          </cell>
          <cell r="J104">
            <v>2</v>
          </cell>
          <cell r="L104">
            <v>5</v>
          </cell>
          <cell r="N104">
            <v>2</v>
          </cell>
          <cell r="Q104">
            <v>2</v>
          </cell>
          <cell r="S104">
            <v>13</v>
          </cell>
        </row>
        <row r="105">
          <cell r="G105" t="str">
            <v>105722-CECOF SAN JOSE DE LA DEHESA</v>
          </cell>
          <cell r="H105">
            <v>15</v>
          </cell>
          <cell r="I105">
            <v>8</v>
          </cell>
          <cell r="J105">
            <v>11</v>
          </cell>
          <cell r="K105">
            <v>10</v>
          </cell>
          <cell r="L105">
            <v>6</v>
          </cell>
          <cell r="M105">
            <v>20</v>
          </cell>
          <cell r="N105">
            <v>6</v>
          </cell>
          <cell r="O105">
            <v>20</v>
          </cell>
          <cell r="P105">
            <v>4</v>
          </cell>
          <cell r="Q105">
            <v>4</v>
          </cell>
          <cell r="R105">
            <v>9</v>
          </cell>
          <cell r="S105">
            <v>113</v>
          </cell>
        </row>
        <row r="106">
          <cell r="G106" t="str">
            <v>105723-CECOF LIMARI</v>
          </cell>
          <cell r="H106">
            <v>10</v>
          </cell>
          <cell r="I106">
            <v>1</v>
          </cell>
          <cell r="J106">
            <v>3</v>
          </cell>
          <cell r="K106">
            <v>5</v>
          </cell>
          <cell r="L106">
            <v>8</v>
          </cell>
          <cell r="M106">
            <v>1</v>
          </cell>
          <cell r="O106">
            <v>4</v>
          </cell>
          <cell r="P106">
            <v>9</v>
          </cell>
          <cell r="Q106">
            <v>9</v>
          </cell>
          <cell r="R106">
            <v>4</v>
          </cell>
          <cell r="S106">
            <v>54</v>
          </cell>
        </row>
        <row r="107">
          <cell r="G107" t="str">
            <v>04302-COMBARBALÁ</v>
          </cell>
          <cell r="H107">
            <v>20</v>
          </cell>
          <cell r="I107">
            <v>9</v>
          </cell>
          <cell r="J107">
            <v>17</v>
          </cell>
          <cell r="K107">
            <v>12</v>
          </cell>
          <cell r="L107">
            <v>29</v>
          </cell>
          <cell r="M107">
            <v>35</v>
          </cell>
          <cell r="N107">
            <v>29</v>
          </cell>
          <cell r="O107">
            <v>32</v>
          </cell>
          <cell r="P107">
            <v>21</v>
          </cell>
          <cell r="Q107">
            <v>22</v>
          </cell>
          <cell r="R107">
            <v>9</v>
          </cell>
          <cell r="S107">
            <v>235</v>
          </cell>
        </row>
        <row r="108">
          <cell r="G108" t="str">
            <v>105105-HOSPITAL COMBARBALA</v>
          </cell>
          <cell r="H108">
            <v>20</v>
          </cell>
          <cell r="I108">
            <v>7</v>
          </cell>
          <cell r="J108">
            <v>16</v>
          </cell>
          <cell r="K108">
            <v>12</v>
          </cell>
          <cell r="L108">
            <v>29</v>
          </cell>
          <cell r="M108">
            <v>17</v>
          </cell>
          <cell r="N108">
            <v>25</v>
          </cell>
          <cell r="O108">
            <v>17</v>
          </cell>
          <cell r="P108">
            <v>13</v>
          </cell>
          <cell r="Q108">
            <v>17</v>
          </cell>
          <cell r="R108">
            <v>8</v>
          </cell>
          <cell r="S108">
            <v>181</v>
          </cell>
        </row>
        <row r="109">
          <cell r="G109" t="str">
            <v>105433-P.S.R. SAN LORENZO</v>
          </cell>
          <cell r="O109">
            <v>3</v>
          </cell>
          <cell r="S109">
            <v>3</v>
          </cell>
        </row>
        <row r="110">
          <cell r="G110" t="str">
            <v>105434-P.S.R. SAN MARCOS</v>
          </cell>
          <cell r="M110">
            <v>2</v>
          </cell>
          <cell r="P110">
            <v>1</v>
          </cell>
          <cell r="Q110">
            <v>1</v>
          </cell>
          <cell r="S110">
            <v>4</v>
          </cell>
        </row>
        <row r="111">
          <cell r="G111" t="str">
            <v>105441-P.S.R. MANQUEHUA</v>
          </cell>
          <cell r="I111">
            <v>1</v>
          </cell>
          <cell r="N111">
            <v>2</v>
          </cell>
          <cell r="O111">
            <v>1</v>
          </cell>
          <cell r="Q111">
            <v>1</v>
          </cell>
          <cell r="S111">
            <v>5</v>
          </cell>
        </row>
        <row r="112">
          <cell r="G112" t="str">
            <v>105459-P.S.R. BARRANCAS                </v>
          </cell>
          <cell r="I112">
            <v>1</v>
          </cell>
          <cell r="M112">
            <v>1</v>
          </cell>
          <cell r="N112">
            <v>1</v>
          </cell>
          <cell r="P112">
            <v>2</v>
          </cell>
          <cell r="Q112">
            <v>1</v>
          </cell>
          <cell r="S112">
            <v>6</v>
          </cell>
        </row>
        <row r="113">
          <cell r="G113" t="str">
            <v>105460-P.S.R. COGOTI 18</v>
          </cell>
          <cell r="M113">
            <v>2</v>
          </cell>
          <cell r="O113">
            <v>1</v>
          </cell>
          <cell r="P113">
            <v>1</v>
          </cell>
          <cell r="S113">
            <v>4</v>
          </cell>
        </row>
        <row r="114">
          <cell r="G114" t="str">
            <v>105462-P.S.R. EL SAUCE</v>
          </cell>
          <cell r="J114">
            <v>1</v>
          </cell>
          <cell r="M114">
            <v>8</v>
          </cell>
          <cell r="O114">
            <v>2</v>
          </cell>
          <cell r="P114">
            <v>1</v>
          </cell>
          <cell r="S114">
            <v>12</v>
          </cell>
        </row>
        <row r="115">
          <cell r="G115" t="str">
            <v>105463-P.S.R. QUILITAPIA</v>
          </cell>
          <cell r="M115">
            <v>1</v>
          </cell>
          <cell r="O115">
            <v>2</v>
          </cell>
          <cell r="Q115">
            <v>1</v>
          </cell>
          <cell r="R115">
            <v>1</v>
          </cell>
          <cell r="S115">
            <v>5</v>
          </cell>
        </row>
        <row r="116">
          <cell r="G116" t="str">
            <v>105464-P.S.R. LA LIGUA</v>
          </cell>
          <cell r="M116">
            <v>3</v>
          </cell>
          <cell r="N116">
            <v>1</v>
          </cell>
          <cell r="O116">
            <v>1</v>
          </cell>
          <cell r="S116">
            <v>5</v>
          </cell>
        </row>
        <row r="117">
          <cell r="G117" t="str">
            <v>105465-P.S.R. RAMADILLA</v>
          </cell>
          <cell r="O117">
            <v>4</v>
          </cell>
          <cell r="P117">
            <v>1</v>
          </cell>
          <cell r="S117">
            <v>5</v>
          </cell>
        </row>
        <row r="118">
          <cell r="G118" t="str">
            <v>105466-P.S.R. VALLE HERMOSO</v>
          </cell>
          <cell r="M118">
            <v>1</v>
          </cell>
          <cell r="O118">
            <v>1</v>
          </cell>
          <cell r="P118">
            <v>1</v>
          </cell>
          <cell r="Q118">
            <v>1</v>
          </cell>
          <cell r="S118">
            <v>4</v>
          </cell>
        </row>
        <row r="119">
          <cell r="G119" t="str">
            <v>105490-P.S.R. EL DURAZNO</v>
          </cell>
          <cell r="P119">
            <v>1</v>
          </cell>
          <cell r="S119">
            <v>1</v>
          </cell>
        </row>
        <row r="120">
          <cell r="G120" t="str">
            <v>04304-MONTE PATRIA</v>
          </cell>
          <cell r="H120">
            <v>31</v>
          </cell>
          <cell r="I120">
            <v>38</v>
          </cell>
          <cell r="J120">
            <v>40</v>
          </cell>
          <cell r="K120">
            <v>24</v>
          </cell>
          <cell r="L120">
            <v>19</v>
          </cell>
          <cell r="M120">
            <v>42</v>
          </cell>
          <cell r="N120">
            <v>42</v>
          </cell>
          <cell r="O120">
            <v>63</v>
          </cell>
          <cell r="P120">
            <v>33</v>
          </cell>
          <cell r="Q120">
            <v>43</v>
          </cell>
          <cell r="R120">
            <v>31</v>
          </cell>
          <cell r="S120">
            <v>406</v>
          </cell>
        </row>
        <row r="121">
          <cell r="G121" t="str">
            <v>105307-CES. RURAL MONTE PATRIA</v>
          </cell>
          <cell r="H121">
            <v>19</v>
          </cell>
          <cell r="I121">
            <v>11</v>
          </cell>
          <cell r="J121">
            <v>16</v>
          </cell>
          <cell r="K121">
            <v>13</v>
          </cell>
          <cell r="L121">
            <v>8</v>
          </cell>
          <cell r="M121">
            <v>19</v>
          </cell>
          <cell r="N121">
            <v>12</v>
          </cell>
          <cell r="O121">
            <v>7</v>
          </cell>
          <cell r="P121">
            <v>9</v>
          </cell>
          <cell r="Q121">
            <v>5</v>
          </cell>
          <cell r="R121">
            <v>3</v>
          </cell>
          <cell r="S121">
            <v>122</v>
          </cell>
        </row>
        <row r="122">
          <cell r="G122" t="str">
            <v>105311-CES. RURAL CHAÑARAL ALTO</v>
          </cell>
          <cell r="N122">
            <v>20</v>
          </cell>
          <cell r="O122">
            <v>20</v>
          </cell>
          <cell r="P122">
            <v>4</v>
          </cell>
          <cell r="Q122">
            <v>4</v>
          </cell>
          <cell r="R122">
            <v>14</v>
          </cell>
          <cell r="S122">
            <v>62</v>
          </cell>
        </row>
        <row r="123">
          <cell r="G123" t="str">
            <v>105312-CES. RURAL CAREN</v>
          </cell>
          <cell r="I123">
            <v>1</v>
          </cell>
          <cell r="J123">
            <v>1</v>
          </cell>
          <cell r="M123">
            <v>1</v>
          </cell>
          <cell r="O123">
            <v>8</v>
          </cell>
          <cell r="P123">
            <v>5</v>
          </cell>
          <cell r="Q123">
            <v>8</v>
          </cell>
          <cell r="R123">
            <v>4</v>
          </cell>
          <cell r="S123">
            <v>28</v>
          </cell>
        </row>
        <row r="124">
          <cell r="G124" t="str">
            <v>105318-CES. RURAL EL PALQUI</v>
          </cell>
          <cell r="H124">
            <v>6</v>
          </cell>
          <cell r="I124">
            <v>24</v>
          </cell>
          <cell r="J124">
            <v>18</v>
          </cell>
          <cell r="K124">
            <v>10</v>
          </cell>
          <cell r="L124">
            <v>7</v>
          </cell>
          <cell r="M124">
            <v>15</v>
          </cell>
          <cell r="N124">
            <v>7</v>
          </cell>
          <cell r="O124">
            <v>6</v>
          </cell>
          <cell r="P124">
            <v>3</v>
          </cell>
          <cell r="Q124">
            <v>8</v>
          </cell>
          <cell r="R124">
            <v>4</v>
          </cell>
          <cell r="S124">
            <v>108</v>
          </cell>
        </row>
        <row r="125">
          <cell r="G125" t="str">
            <v>105425-P.S.R. CHILECITO</v>
          </cell>
          <cell r="H125">
            <v>2</v>
          </cell>
          <cell r="J125">
            <v>2</v>
          </cell>
          <cell r="L125">
            <v>2</v>
          </cell>
          <cell r="M125">
            <v>2</v>
          </cell>
          <cell r="P125">
            <v>2</v>
          </cell>
          <cell r="Q125">
            <v>3</v>
          </cell>
          <cell r="S125">
            <v>13</v>
          </cell>
        </row>
        <row r="126">
          <cell r="G126" t="str">
            <v>105427-P.S.R. HACIENDA VALDIVIA</v>
          </cell>
          <cell r="H126">
            <v>2</v>
          </cell>
          <cell r="N126">
            <v>1</v>
          </cell>
          <cell r="S126">
            <v>3</v>
          </cell>
        </row>
        <row r="127">
          <cell r="G127" t="str">
            <v>105430-P.S.R. MIALQUI</v>
          </cell>
          <cell r="J127">
            <v>1</v>
          </cell>
          <cell r="K127">
            <v>1</v>
          </cell>
          <cell r="L127">
            <v>1</v>
          </cell>
          <cell r="M127">
            <v>2</v>
          </cell>
          <cell r="O127">
            <v>1</v>
          </cell>
          <cell r="P127">
            <v>3</v>
          </cell>
          <cell r="Q127">
            <v>3</v>
          </cell>
          <cell r="S127">
            <v>12</v>
          </cell>
        </row>
        <row r="128">
          <cell r="G128" t="str">
            <v>105431-P.S.R. PEDREGAL</v>
          </cell>
          <cell r="O128">
            <v>9</v>
          </cell>
          <cell r="P128">
            <v>1</v>
          </cell>
          <cell r="Q128">
            <v>2</v>
          </cell>
          <cell r="R128">
            <v>5</v>
          </cell>
          <cell r="S128">
            <v>17</v>
          </cell>
        </row>
        <row r="129">
          <cell r="G129" t="str">
            <v>105432-P.S.R. RAPEL</v>
          </cell>
          <cell r="H129">
            <v>2</v>
          </cell>
          <cell r="I129">
            <v>2</v>
          </cell>
          <cell r="J129">
            <v>2</v>
          </cell>
          <cell r="L129">
            <v>1</v>
          </cell>
          <cell r="M129">
            <v>3</v>
          </cell>
          <cell r="N129">
            <v>2</v>
          </cell>
          <cell r="O129">
            <v>6</v>
          </cell>
          <cell r="S129">
            <v>18</v>
          </cell>
        </row>
        <row r="130">
          <cell r="G130" t="str">
            <v>105435-P.S.R. TULAHUEN</v>
          </cell>
          <cell r="O130">
            <v>3</v>
          </cell>
          <cell r="P130">
            <v>4</v>
          </cell>
          <cell r="Q130">
            <v>6</v>
          </cell>
          <cell r="R130">
            <v>1</v>
          </cell>
          <cell r="S130">
            <v>14</v>
          </cell>
        </row>
        <row r="131">
          <cell r="G131" t="str">
            <v>105436-P.S.R. EL MAITEN</v>
          </cell>
          <cell r="O131">
            <v>3</v>
          </cell>
          <cell r="P131">
            <v>2</v>
          </cell>
          <cell r="S131">
            <v>5</v>
          </cell>
        </row>
        <row r="132">
          <cell r="G132" t="str">
            <v>105489-P.S.R. RAMADAS DE TULAHUEN</v>
          </cell>
          <cell r="Q132">
            <v>4</v>
          </cell>
          <cell r="S132">
            <v>4</v>
          </cell>
        </row>
        <row r="133">
          <cell r="G133" t="str">
            <v>04304-PUNITAQUI</v>
          </cell>
          <cell r="H133">
            <v>22</v>
          </cell>
          <cell r="I133">
            <v>19</v>
          </cell>
          <cell r="J133">
            <v>32</v>
          </cell>
          <cell r="K133">
            <v>19</v>
          </cell>
          <cell r="L133">
            <v>29</v>
          </cell>
          <cell r="M133">
            <v>29</v>
          </cell>
          <cell r="N133">
            <v>8</v>
          </cell>
          <cell r="O133">
            <v>22</v>
          </cell>
          <cell r="P133">
            <v>17</v>
          </cell>
          <cell r="Q133">
            <v>6</v>
          </cell>
          <cell r="R133">
            <v>9</v>
          </cell>
          <cell r="S133">
            <v>212</v>
          </cell>
        </row>
        <row r="134">
          <cell r="G134" t="str">
            <v>105308-CES. RURAL PUNITAQUI</v>
          </cell>
          <cell r="H134">
            <v>22</v>
          </cell>
          <cell r="I134">
            <v>19</v>
          </cell>
          <cell r="J134">
            <v>32</v>
          </cell>
          <cell r="K134">
            <v>19</v>
          </cell>
          <cell r="L134">
            <v>29</v>
          </cell>
          <cell r="M134">
            <v>29</v>
          </cell>
          <cell r="N134">
            <v>8</v>
          </cell>
          <cell r="O134">
            <v>22</v>
          </cell>
          <cell r="P134">
            <v>17</v>
          </cell>
          <cell r="Q134">
            <v>6</v>
          </cell>
          <cell r="R134">
            <v>9</v>
          </cell>
          <cell r="S134">
            <v>212</v>
          </cell>
        </row>
        <row r="135">
          <cell r="G135" t="str">
            <v>04305-RIO HURTADO</v>
          </cell>
          <cell r="O135">
            <v>7</v>
          </cell>
          <cell r="S135">
            <v>7</v>
          </cell>
        </row>
        <row r="136">
          <cell r="G136" t="str">
            <v>105310-CES. RURAL PICHASCA</v>
          </cell>
          <cell r="O136">
            <v>2</v>
          </cell>
          <cell r="S136">
            <v>2</v>
          </cell>
        </row>
        <row r="137">
          <cell r="G137" t="str">
            <v>105413-P.S.R. SAMO ALTO</v>
          </cell>
          <cell r="O137">
            <v>4</v>
          </cell>
          <cell r="S137">
            <v>4</v>
          </cell>
        </row>
        <row r="138">
          <cell r="G138" t="str">
            <v>105503-P.S.R. TABAQUEROS</v>
          </cell>
          <cell r="O138">
            <v>1</v>
          </cell>
          <cell r="S138">
            <v>1</v>
          </cell>
        </row>
        <row r="139">
          <cell r="G139" t="str">
            <v>Total general</v>
          </cell>
          <cell r="H139">
            <v>1108</v>
          </cell>
          <cell r="I139">
            <v>966</v>
          </cell>
          <cell r="J139">
            <v>1061</v>
          </cell>
          <cell r="K139">
            <v>1047</v>
          </cell>
          <cell r="L139">
            <v>1182</v>
          </cell>
          <cell r="M139">
            <v>1208</v>
          </cell>
          <cell r="N139">
            <v>960</v>
          </cell>
          <cell r="O139">
            <v>1212</v>
          </cell>
          <cell r="P139">
            <v>945</v>
          </cell>
          <cell r="Q139">
            <v>912</v>
          </cell>
          <cell r="R139">
            <v>750</v>
          </cell>
          <cell r="S139">
            <v>11351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zoomScale="90" zoomScaleNormal="90" zoomScalePageLayoutView="0" workbookViewId="0" topLeftCell="A1">
      <pane xSplit="1" ySplit="11" topLeftCell="B12" activePane="bottomRight" state="frozen"/>
      <selection pane="topLeft" activeCell="C13" sqref="C13"/>
      <selection pane="topRight" activeCell="C13" sqref="C13"/>
      <selection pane="bottomLeft" activeCell="C13" sqref="C13"/>
      <selection pane="bottomRight" activeCell="A1" sqref="A1"/>
    </sheetView>
  </sheetViews>
  <sheetFormatPr defaultColWidth="11.421875" defaultRowHeight="15"/>
  <cols>
    <col min="1" max="1" width="24.140625" style="124" customWidth="1"/>
    <col min="2" max="4" width="11.8515625" style="124" bestFit="1" customWidth="1"/>
    <col min="5" max="5" width="12.421875" style="124" bestFit="1" customWidth="1"/>
    <col min="6" max="6" width="12.57421875" style="124" bestFit="1" customWidth="1"/>
    <col min="7" max="7" width="11.8515625" style="124" bestFit="1" customWidth="1"/>
    <col min="8" max="9" width="12.140625" style="124" bestFit="1" customWidth="1"/>
    <col min="10" max="10" width="13.140625" style="124" customWidth="1"/>
    <col min="11" max="11" width="13.28125" style="124" bestFit="1" customWidth="1"/>
    <col min="12" max="12" width="15.8515625" style="124" customWidth="1"/>
    <col min="13" max="13" width="15.00390625" style="124" customWidth="1"/>
    <col min="14" max="14" width="15.7109375" style="124" bestFit="1" customWidth="1"/>
    <col min="15" max="15" width="16.28125" style="124" customWidth="1"/>
    <col min="16" max="16384" width="11.421875" style="124" customWidth="1"/>
  </cols>
  <sheetData>
    <row r="1" spans="1:14" ht="15">
      <c r="A1" s="121" t="s">
        <v>149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3"/>
    </row>
    <row r="2" spans="1:14" ht="15">
      <c r="A2" s="121" t="s">
        <v>150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3"/>
    </row>
    <row r="3" spans="1:14" ht="15">
      <c r="A3" s="121" t="s">
        <v>151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3"/>
    </row>
    <row r="4" spans="1:14" ht="15">
      <c r="A4" s="121" t="s">
        <v>152</v>
      </c>
      <c r="B4" s="125"/>
      <c r="C4" s="126"/>
      <c r="D4" s="126"/>
      <c r="E4" s="125"/>
      <c r="F4" s="125"/>
      <c r="G4" s="126"/>
      <c r="H4" s="126"/>
      <c r="I4" s="126"/>
      <c r="J4" s="126"/>
      <c r="K4" s="126"/>
      <c r="L4" s="126"/>
      <c r="M4" s="126"/>
      <c r="N4" s="127"/>
    </row>
    <row r="5" spans="1:14" ht="21" customHeight="1">
      <c r="A5" s="141" t="s">
        <v>0</v>
      </c>
      <c r="B5" s="144" t="s">
        <v>190</v>
      </c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6"/>
    </row>
    <row r="6" spans="1:14" ht="10.5" customHeight="1">
      <c r="A6" s="142"/>
      <c r="B6" s="128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30"/>
    </row>
    <row r="7" spans="1:14" ht="15">
      <c r="A7" s="142"/>
      <c r="B7" s="147" t="s">
        <v>189</v>
      </c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9"/>
    </row>
    <row r="8" spans="1:14" ht="23.25" customHeight="1">
      <c r="A8" s="142"/>
      <c r="B8" s="150" t="s">
        <v>153</v>
      </c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2"/>
    </row>
    <row r="9" spans="1:15" ht="25.5" customHeight="1">
      <c r="A9" s="142"/>
      <c r="B9" s="131" t="s">
        <v>154</v>
      </c>
      <c r="C9" s="131" t="s">
        <v>155</v>
      </c>
      <c r="D9" s="131" t="s">
        <v>156</v>
      </c>
      <c r="E9" s="131" t="s">
        <v>157</v>
      </c>
      <c r="F9" s="131" t="s">
        <v>158</v>
      </c>
      <c r="G9" s="131" t="s">
        <v>159</v>
      </c>
      <c r="H9" s="131" t="s">
        <v>160</v>
      </c>
      <c r="I9" s="131" t="s">
        <v>161</v>
      </c>
      <c r="J9" s="131" t="s">
        <v>162</v>
      </c>
      <c r="K9" s="131" t="s">
        <v>163</v>
      </c>
      <c r="L9" s="131" t="s">
        <v>164</v>
      </c>
      <c r="M9" s="131" t="s">
        <v>165</v>
      </c>
      <c r="N9" s="131" t="s">
        <v>166</v>
      </c>
      <c r="O9" s="153" t="s">
        <v>186</v>
      </c>
    </row>
    <row r="10" spans="1:15" ht="66" customHeight="1">
      <c r="A10" s="142"/>
      <c r="B10" s="139" t="s">
        <v>167</v>
      </c>
      <c r="C10" s="139" t="s">
        <v>168</v>
      </c>
      <c r="D10" s="139" t="s">
        <v>169</v>
      </c>
      <c r="E10" s="139" t="s">
        <v>170</v>
      </c>
      <c r="F10" s="139" t="s">
        <v>171</v>
      </c>
      <c r="G10" s="139" t="s">
        <v>172</v>
      </c>
      <c r="H10" s="139" t="s">
        <v>173</v>
      </c>
      <c r="I10" s="139" t="s">
        <v>174</v>
      </c>
      <c r="J10" s="139" t="s">
        <v>175</v>
      </c>
      <c r="K10" s="139" t="s">
        <v>176</v>
      </c>
      <c r="L10" s="139" t="s">
        <v>177</v>
      </c>
      <c r="M10" s="139" t="s">
        <v>178</v>
      </c>
      <c r="N10" s="137" t="s">
        <v>179</v>
      </c>
      <c r="O10" s="154"/>
    </row>
    <row r="11" spans="1:15" ht="60.75" customHeight="1">
      <c r="A11" s="143"/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38"/>
      <c r="O11" s="155"/>
    </row>
    <row r="12" spans="1:15" ht="15">
      <c r="A12" s="132" t="s">
        <v>180</v>
      </c>
      <c r="B12" s="133">
        <f>+'META 1'!$C12</f>
        <v>1.388638412984671</v>
      </c>
      <c r="C12" s="133">
        <f>+D12/'Meta Corte Hosp'!G63</f>
        <v>4.215091066782307</v>
      </c>
      <c r="D12" s="133">
        <f>+'META 3'!$C12</f>
        <v>1.0537727666955767</v>
      </c>
      <c r="E12" s="133">
        <f>+'META 4'!$C12</f>
        <v>0.9607438016528925</v>
      </c>
      <c r="F12" s="133">
        <f>+'META 5'!$C12</f>
        <v>1.7899220590900853</v>
      </c>
      <c r="G12" s="133">
        <f>+'META 6'!$C12</f>
        <v>1.0204081632653061</v>
      </c>
      <c r="H12" s="133">
        <f>+'META 7'!$C12</f>
        <v>1.103427982933647</v>
      </c>
      <c r="I12" s="133">
        <f>+'META 8'!$C12</f>
        <v>1.0596214352867674</v>
      </c>
      <c r="J12" s="133">
        <f>+'META 9'!$C12</f>
        <v>0.5653021442495126</v>
      </c>
      <c r="K12" s="133">
        <f>+'META 10'!$C12</f>
        <v>1.219688221709007</v>
      </c>
      <c r="L12" s="133">
        <f>+'META 11'!$C12</f>
        <v>1.0227085935042013</v>
      </c>
      <c r="M12" s="133">
        <f>+'META 12'!$C12</f>
        <v>1.2519172573892134</v>
      </c>
      <c r="N12" s="133">
        <f>+'META 13'!$C12</f>
        <v>0.5970149253731343</v>
      </c>
      <c r="O12" s="135">
        <f aca="true" t="shared" si="0" ref="O12:O17">+B28*8%+C28*8%+D28*8%+E28*7%+F28*8%+G28*7%+H28*8%+I28*8%+J28*8%+K28*7%+L28*8%+M28*8%+N28*7%</f>
        <v>0.9342672824317828</v>
      </c>
    </row>
    <row r="13" spans="1:15" ht="15">
      <c r="A13" s="134" t="s">
        <v>181</v>
      </c>
      <c r="B13" s="133">
        <f>+'META 1'!$C13</f>
        <v>0.2677376171352075</v>
      </c>
      <c r="C13" s="133">
        <f>+'META 2'!$C13</f>
        <v>0.584853291038858</v>
      </c>
      <c r="D13" s="133">
        <f>+'META 3'!$C13</f>
        <v>0.313910688242239</v>
      </c>
      <c r="E13" s="133">
        <f>+'META 4'!$C13</f>
        <v>0.9182098765432098</v>
      </c>
      <c r="F13" s="133">
        <f>+'META 5'!$C13</f>
        <v>0.8193917278902699</v>
      </c>
      <c r="G13" s="133">
        <f>+'META 6'!$C13</f>
        <v>1.0133219954648527</v>
      </c>
      <c r="H13" s="133">
        <f>+'META 7'!$C13</f>
        <v>1.2219767824411336</v>
      </c>
      <c r="I13" s="133">
        <f>+'META 8'!$C13</f>
        <v>1.15106531094528</v>
      </c>
      <c r="J13" s="133">
        <f>+'META 9'!$C13</f>
        <v>0.6293018682399213</v>
      </c>
      <c r="K13" s="133">
        <f>+'META 10'!$C13</f>
        <v>0.28545647816201897</v>
      </c>
      <c r="L13" s="133">
        <f>+'META 11'!$C13</f>
        <v>1.069867010341883</v>
      </c>
      <c r="M13" s="133">
        <f>+'META 12'!$C13</f>
        <v>1.6679301727291118</v>
      </c>
      <c r="N13" s="133">
        <f>+'META 13'!$C13</f>
        <v>0.6405693950177936</v>
      </c>
      <c r="O13" s="135">
        <f t="shared" si="0"/>
        <v>0.7283121178843313</v>
      </c>
    </row>
    <row r="14" spans="1:15" ht="15">
      <c r="A14" s="134" t="s">
        <v>182</v>
      </c>
      <c r="B14" s="133">
        <f>+'META 1'!$C14</f>
        <v>0.5406399411548363</v>
      </c>
      <c r="C14" s="133">
        <f>+'META 2'!$C14</f>
        <v>0.5289778714436248</v>
      </c>
      <c r="D14" s="133">
        <f>+'META 3'!$C14</f>
        <v>0.5537656061216271</v>
      </c>
      <c r="E14" s="133">
        <f>+'META 4'!$C14</f>
        <v>0.9325396825396826</v>
      </c>
      <c r="F14" s="133">
        <f>+'META 5'!$C14</f>
        <v>0.6676677646450946</v>
      </c>
      <c r="G14" s="133">
        <f>+'META 6'!$C14</f>
        <v>1.0204081632653061</v>
      </c>
      <c r="H14" s="133">
        <f>+'META 7'!$C14</f>
        <v>0.7862875038447558</v>
      </c>
      <c r="I14" s="133">
        <f>+'META 8'!$C14</f>
        <v>0.5671772892750837</v>
      </c>
      <c r="J14" s="133">
        <f>+'META 9'!$C14</f>
        <v>0.9465020576131687</v>
      </c>
      <c r="K14" s="133">
        <f>+'META 10'!$C14</f>
        <v>1.2180062054818526</v>
      </c>
      <c r="L14" s="133">
        <f>+'META 11'!$C14</f>
        <v>0.6729741951571785</v>
      </c>
      <c r="M14" s="133">
        <f>+'META 12'!$C14</f>
        <v>1.684469667753099</v>
      </c>
      <c r="N14" s="133">
        <f>+'META 13'!$C14</f>
        <v>0.014492753623188406</v>
      </c>
      <c r="O14" s="135">
        <f t="shared" si="0"/>
        <v>0.7074116488718306</v>
      </c>
    </row>
    <row r="15" spans="1:15" ht="15">
      <c r="A15" s="134" t="s">
        <v>183</v>
      </c>
      <c r="B15" s="133">
        <f>+'META 1'!$C15</f>
        <v>0.4212572909915749</v>
      </c>
      <c r="C15" s="133">
        <f>+'META 2'!$C15</f>
        <v>0.9515432592355669</v>
      </c>
      <c r="D15" s="133">
        <f>+'META 3'!$C15</f>
        <v>0.9326018808777429</v>
      </c>
      <c r="E15" s="133">
        <f>+'META 4'!$C15</f>
        <v>0.8995327102803737</v>
      </c>
      <c r="F15" s="133">
        <f>+'META 5'!$C15</f>
        <v>0.7300275482093664</v>
      </c>
      <c r="G15" s="133">
        <f>+'META 6'!$C15</f>
        <v>1.0204081632653061</v>
      </c>
      <c r="H15" s="133">
        <f>+'META 7'!$C15</f>
        <v>1.0200330821540158</v>
      </c>
      <c r="I15" s="133">
        <f>+'META 8'!$C15</f>
        <v>1.0931616516079445</v>
      </c>
      <c r="J15" s="133">
        <f>+'META 9'!$C15</f>
        <v>0.764525993883792</v>
      </c>
      <c r="K15" s="133">
        <f>+'META 10'!$C15</f>
        <v>0.8993531425299025</v>
      </c>
      <c r="L15" s="133">
        <f>+'META 11'!$C15</f>
        <v>0.8702236681041167</v>
      </c>
      <c r="M15" s="133">
        <f>+'META 12'!$C15</f>
        <v>1.0719457635894407</v>
      </c>
      <c r="N15" s="133">
        <f>+'META 13'!$C15</f>
        <v>0</v>
      </c>
      <c r="O15" s="135">
        <f t="shared" si="0"/>
        <v>0.8095363810008921</v>
      </c>
    </row>
    <row r="16" spans="1:15" ht="15">
      <c r="A16" s="134" t="s">
        <v>184</v>
      </c>
      <c r="B16" s="133">
        <f>+'META 1'!$C16</f>
        <v>0.7352941176470588</v>
      </c>
      <c r="C16" s="133">
        <f>+'META 2'!$C16</f>
        <v>1.2121609225527454</v>
      </c>
      <c r="D16" s="133">
        <f>+'META 3'!$C16</f>
        <v>1.0414767547857793</v>
      </c>
      <c r="E16" s="133">
        <f>+'META 4'!$C16</f>
        <v>1.0073529411764706</v>
      </c>
      <c r="F16" s="133">
        <f>+'META 5'!$C16</f>
        <v>1.5089523010211219</v>
      </c>
      <c r="G16" s="133">
        <f>+'META 6'!$C16</f>
        <v>1.0060362173038229</v>
      </c>
      <c r="H16" s="133">
        <f>+'META 7'!$C16</f>
        <v>1.1211732817851365</v>
      </c>
      <c r="I16" s="133">
        <f>+'META 8'!$C16</f>
        <v>1.037686192011525</v>
      </c>
      <c r="J16" s="133">
        <f>+'META 9'!$C16</f>
        <v>0.9121061359867331</v>
      </c>
      <c r="K16" s="133">
        <f>+'META 10'!$C16</f>
        <v>0.4991257351772373</v>
      </c>
      <c r="L16" s="133">
        <f>+'META 11'!$C16</f>
        <v>1.2066616419294989</v>
      </c>
      <c r="M16" s="133">
        <f>+'META 12'!$C16</f>
        <v>1.336898395721925</v>
      </c>
      <c r="N16" s="133">
        <f>+'META 13'!$C16</f>
        <v>0.23677979479084452</v>
      </c>
      <c r="O16" s="135">
        <f t="shared" si="0"/>
        <v>0.8833054073884689</v>
      </c>
    </row>
    <row r="17" spans="1:15" ht="15">
      <c r="A17" s="134" t="s">
        <v>185</v>
      </c>
      <c r="B17" s="133">
        <f>+'META 1'!$C17</f>
        <v>0.3602232369355657</v>
      </c>
      <c r="C17" s="133">
        <f>+'META 2'!$C17</f>
        <v>0.6934812760055478</v>
      </c>
      <c r="D17" s="133">
        <f>+'META 3'!$C17</f>
        <v>0.8651579005996696</v>
      </c>
      <c r="E17" s="133">
        <f>+'META 4'!$C17</f>
        <v>1.0772357723577235</v>
      </c>
      <c r="F17" s="133">
        <f>+'META 5'!$C17</f>
        <v>1.4746543778801844</v>
      </c>
      <c r="G17" s="133">
        <f>+'META 6'!$C17</f>
        <v>1.0204081632653061</v>
      </c>
      <c r="H17" s="133">
        <f>+'META 7'!$C17</f>
        <v>1.1273776057829215</v>
      </c>
      <c r="I17" s="133">
        <f>+'META 8'!$C17</f>
        <v>1.1191463782551838</v>
      </c>
      <c r="J17" s="133">
        <f>+'META 9'!$C17</f>
        <v>1.002415458937198</v>
      </c>
      <c r="K17" s="133">
        <f>+'META 10'!$C17</f>
        <v>1.7600197168600902</v>
      </c>
      <c r="L17" s="133">
        <f>+'META 11'!$C17</f>
        <v>1.0658533385806113</v>
      </c>
      <c r="M17" s="133">
        <f>+'META 12'!$C17</f>
        <v>0.7326286597184084</v>
      </c>
      <c r="N17" s="133">
        <f>+'META 13'!$C17</f>
        <v>0.08728179551122195</v>
      </c>
      <c r="O17" s="135">
        <f t="shared" si="0"/>
        <v>0.8282290115465208</v>
      </c>
    </row>
    <row r="20" ht="15" hidden="1"/>
    <row r="21" spans="1:14" ht="15" hidden="1">
      <c r="A21" s="141" t="s">
        <v>0</v>
      </c>
      <c r="B21" s="144" t="s">
        <v>187</v>
      </c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6"/>
    </row>
    <row r="22" spans="1:14" ht="15" hidden="1">
      <c r="A22" s="142"/>
      <c r="B22" s="128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30"/>
    </row>
    <row r="23" spans="1:14" ht="15" hidden="1">
      <c r="A23" s="142"/>
      <c r="B23" s="147" t="s">
        <v>188</v>
      </c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9"/>
    </row>
    <row r="24" spans="1:14" ht="15" hidden="1">
      <c r="A24" s="142"/>
      <c r="B24" s="150" t="s">
        <v>153</v>
      </c>
      <c r="C24" s="151"/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52"/>
    </row>
    <row r="25" spans="1:14" ht="15" hidden="1">
      <c r="A25" s="142"/>
      <c r="B25" s="131" t="s">
        <v>154</v>
      </c>
      <c r="C25" s="131" t="s">
        <v>155</v>
      </c>
      <c r="D25" s="131" t="s">
        <v>156</v>
      </c>
      <c r="E25" s="131" t="s">
        <v>157</v>
      </c>
      <c r="F25" s="131" t="s">
        <v>158</v>
      </c>
      <c r="G25" s="131" t="s">
        <v>159</v>
      </c>
      <c r="H25" s="131" t="s">
        <v>160</v>
      </c>
      <c r="I25" s="131" t="s">
        <v>161</v>
      </c>
      <c r="J25" s="131" t="s">
        <v>162</v>
      </c>
      <c r="K25" s="131" t="s">
        <v>163</v>
      </c>
      <c r="L25" s="131" t="s">
        <v>164</v>
      </c>
      <c r="M25" s="131" t="s">
        <v>165</v>
      </c>
      <c r="N25" s="131" t="s">
        <v>166</v>
      </c>
    </row>
    <row r="26" spans="1:14" ht="15" hidden="1">
      <c r="A26" s="142"/>
      <c r="B26" s="139" t="s">
        <v>167</v>
      </c>
      <c r="C26" s="139" t="s">
        <v>168</v>
      </c>
      <c r="D26" s="139" t="s">
        <v>169</v>
      </c>
      <c r="E26" s="139" t="s">
        <v>170</v>
      </c>
      <c r="F26" s="139" t="s">
        <v>171</v>
      </c>
      <c r="G26" s="139" t="s">
        <v>172</v>
      </c>
      <c r="H26" s="139" t="s">
        <v>173</v>
      </c>
      <c r="I26" s="139" t="s">
        <v>174</v>
      </c>
      <c r="J26" s="139" t="s">
        <v>175</v>
      </c>
      <c r="K26" s="139" t="s">
        <v>176</v>
      </c>
      <c r="L26" s="139" t="s">
        <v>177</v>
      </c>
      <c r="M26" s="139" t="s">
        <v>178</v>
      </c>
      <c r="N26" s="137" t="s">
        <v>179</v>
      </c>
    </row>
    <row r="27" spans="1:14" ht="85.5" customHeight="1" hidden="1">
      <c r="A27" s="143"/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38"/>
    </row>
    <row r="28" spans="1:14" ht="15" hidden="1">
      <c r="A28" s="132" t="s">
        <v>180</v>
      </c>
      <c r="B28" s="133">
        <f>IF(B12="n/a","n/a",IF(B12="","",IF(B12&gt;1,1,B12)))</f>
        <v>1</v>
      </c>
      <c r="C28" s="133">
        <f aca="true" t="shared" si="1" ref="C28:N28">IF(C12="n/a","n/a",IF(C12="","",IF(C12&gt;1,1,C12)))</f>
        <v>1</v>
      </c>
      <c r="D28" s="133">
        <f t="shared" si="1"/>
        <v>1</v>
      </c>
      <c r="E28" s="133">
        <f t="shared" si="1"/>
        <v>0.9607438016528925</v>
      </c>
      <c r="F28" s="133">
        <f t="shared" si="1"/>
        <v>1</v>
      </c>
      <c r="G28" s="133">
        <f t="shared" si="1"/>
        <v>1</v>
      </c>
      <c r="H28" s="133">
        <f t="shared" si="1"/>
        <v>1</v>
      </c>
      <c r="I28" s="133">
        <f t="shared" si="1"/>
        <v>1</v>
      </c>
      <c r="J28" s="133">
        <f t="shared" si="1"/>
        <v>0.5653021442495126</v>
      </c>
      <c r="K28" s="133">
        <f t="shared" si="1"/>
        <v>1</v>
      </c>
      <c r="L28" s="133">
        <f t="shared" si="1"/>
        <v>1</v>
      </c>
      <c r="M28" s="133">
        <f t="shared" si="1"/>
        <v>1</v>
      </c>
      <c r="N28" s="133">
        <f t="shared" si="1"/>
        <v>0.5970149253731343</v>
      </c>
    </row>
    <row r="29" spans="1:14" ht="15" hidden="1">
      <c r="A29" s="134" t="s">
        <v>181</v>
      </c>
      <c r="B29" s="133">
        <f aca="true" t="shared" si="2" ref="B29:N29">IF(B13="n/a","n/a",IF(B13="","",IF(B13&gt;1,1,B13)))</f>
        <v>0.2677376171352075</v>
      </c>
      <c r="C29" s="133">
        <f t="shared" si="2"/>
        <v>0.584853291038858</v>
      </c>
      <c r="D29" s="133">
        <f t="shared" si="2"/>
        <v>0.313910688242239</v>
      </c>
      <c r="E29" s="133">
        <f t="shared" si="2"/>
        <v>0.9182098765432098</v>
      </c>
      <c r="F29" s="133">
        <f t="shared" si="2"/>
        <v>0.8193917278902699</v>
      </c>
      <c r="G29" s="133">
        <f t="shared" si="2"/>
        <v>1</v>
      </c>
      <c r="H29" s="133">
        <f t="shared" si="2"/>
        <v>1</v>
      </c>
      <c r="I29" s="133">
        <f t="shared" si="2"/>
        <v>1</v>
      </c>
      <c r="J29" s="133">
        <f t="shared" si="2"/>
        <v>0.6293018682399213</v>
      </c>
      <c r="K29" s="133">
        <f t="shared" si="2"/>
        <v>0.28545647816201897</v>
      </c>
      <c r="L29" s="133">
        <f t="shared" si="2"/>
        <v>1</v>
      </c>
      <c r="M29" s="133">
        <f t="shared" si="2"/>
        <v>1</v>
      </c>
      <c r="N29" s="133">
        <f t="shared" si="2"/>
        <v>0.6405693950177936</v>
      </c>
    </row>
    <row r="30" spans="1:14" ht="15" hidden="1">
      <c r="A30" s="134" t="s">
        <v>182</v>
      </c>
      <c r="B30" s="133">
        <f aca="true" t="shared" si="3" ref="B30:N30">IF(B14="n/a","n/a",IF(B14="","",IF(B14&gt;1,1,B14)))</f>
        <v>0.5406399411548363</v>
      </c>
      <c r="C30" s="133">
        <f t="shared" si="3"/>
        <v>0.5289778714436248</v>
      </c>
      <c r="D30" s="133">
        <f t="shared" si="3"/>
        <v>0.5537656061216271</v>
      </c>
      <c r="E30" s="133">
        <f t="shared" si="3"/>
        <v>0.9325396825396826</v>
      </c>
      <c r="F30" s="133">
        <f t="shared" si="3"/>
        <v>0.6676677646450946</v>
      </c>
      <c r="G30" s="133">
        <f t="shared" si="3"/>
        <v>1</v>
      </c>
      <c r="H30" s="133">
        <f t="shared" si="3"/>
        <v>0.7862875038447558</v>
      </c>
      <c r="I30" s="133">
        <f t="shared" si="3"/>
        <v>0.5671772892750837</v>
      </c>
      <c r="J30" s="133">
        <f t="shared" si="3"/>
        <v>0.9465020576131687</v>
      </c>
      <c r="K30" s="133">
        <f t="shared" si="3"/>
        <v>1</v>
      </c>
      <c r="L30" s="133">
        <f t="shared" si="3"/>
        <v>0.6729741951571785</v>
      </c>
      <c r="M30" s="133">
        <f t="shared" si="3"/>
        <v>1</v>
      </c>
      <c r="N30" s="133">
        <f t="shared" si="3"/>
        <v>0.014492753623188406</v>
      </c>
    </row>
    <row r="31" spans="1:14" ht="15" hidden="1">
      <c r="A31" s="134" t="s">
        <v>183</v>
      </c>
      <c r="B31" s="133">
        <f aca="true" t="shared" si="4" ref="B31:N31">IF(B15="n/a","n/a",IF(B15="","",IF(B15&gt;1,1,B15)))</f>
        <v>0.4212572909915749</v>
      </c>
      <c r="C31" s="133">
        <f t="shared" si="4"/>
        <v>0.9515432592355669</v>
      </c>
      <c r="D31" s="133">
        <f t="shared" si="4"/>
        <v>0.9326018808777429</v>
      </c>
      <c r="E31" s="133">
        <f t="shared" si="4"/>
        <v>0.8995327102803737</v>
      </c>
      <c r="F31" s="133">
        <f t="shared" si="4"/>
        <v>0.7300275482093664</v>
      </c>
      <c r="G31" s="133">
        <f t="shared" si="4"/>
        <v>1</v>
      </c>
      <c r="H31" s="133">
        <f t="shared" si="4"/>
        <v>1</v>
      </c>
      <c r="I31" s="133">
        <f t="shared" si="4"/>
        <v>1</v>
      </c>
      <c r="J31" s="133">
        <f t="shared" si="4"/>
        <v>0.764525993883792</v>
      </c>
      <c r="K31" s="133">
        <f t="shared" si="4"/>
        <v>0.8993531425299025</v>
      </c>
      <c r="L31" s="133">
        <f t="shared" si="4"/>
        <v>0.8702236681041167</v>
      </c>
      <c r="M31" s="133">
        <f t="shared" si="4"/>
        <v>1</v>
      </c>
      <c r="N31" s="133">
        <f t="shared" si="4"/>
        <v>0</v>
      </c>
    </row>
    <row r="32" spans="1:14" ht="15" hidden="1">
      <c r="A32" s="134" t="s">
        <v>184</v>
      </c>
      <c r="B32" s="133">
        <f aca="true" t="shared" si="5" ref="B32:N32">IF(B16="n/a","n/a",IF(B16="","",IF(B16&gt;1,1,B16)))</f>
        <v>0.7352941176470588</v>
      </c>
      <c r="C32" s="133">
        <f t="shared" si="5"/>
        <v>1</v>
      </c>
      <c r="D32" s="133">
        <f t="shared" si="5"/>
        <v>1</v>
      </c>
      <c r="E32" s="133">
        <f t="shared" si="5"/>
        <v>1</v>
      </c>
      <c r="F32" s="133">
        <f t="shared" si="5"/>
        <v>1</v>
      </c>
      <c r="G32" s="133">
        <f t="shared" si="5"/>
        <v>1</v>
      </c>
      <c r="H32" s="133">
        <f t="shared" si="5"/>
        <v>1</v>
      </c>
      <c r="I32" s="133">
        <f t="shared" si="5"/>
        <v>1</v>
      </c>
      <c r="J32" s="133">
        <f t="shared" si="5"/>
        <v>0.9121061359867331</v>
      </c>
      <c r="K32" s="133">
        <f t="shared" si="5"/>
        <v>0.4991257351772373</v>
      </c>
      <c r="L32" s="133">
        <f t="shared" si="5"/>
        <v>1</v>
      </c>
      <c r="M32" s="133">
        <f t="shared" si="5"/>
        <v>1</v>
      </c>
      <c r="N32" s="133">
        <f t="shared" si="5"/>
        <v>0.23677979479084452</v>
      </c>
    </row>
    <row r="33" spans="1:14" ht="15" hidden="1">
      <c r="A33" s="134" t="s">
        <v>185</v>
      </c>
      <c r="B33" s="133">
        <f aca="true" t="shared" si="6" ref="B33:N33">IF(B17="n/a","n/a",IF(B17="","",IF(B17&gt;1,1,B17)))</f>
        <v>0.3602232369355657</v>
      </c>
      <c r="C33" s="133">
        <f t="shared" si="6"/>
        <v>0.6934812760055478</v>
      </c>
      <c r="D33" s="133">
        <f t="shared" si="6"/>
        <v>0.8651579005996696</v>
      </c>
      <c r="E33" s="133">
        <f t="shared" si="6"/>
        <v>1</v>
      </c>
      <c r="F33" s="133">
        <f t="shared" si="6"/>
        <v>1</v>
      </c>
      <c r="G33" s="133">
        <f t="shared" si="6"/>
        <v>1</v>
      </c>
      <c r="H33" s="133">
        <f t="shared" si="6"/>
        <v>1</v>
      </c>
      <c r="I33" s="133">
        <f t="shared" si="6"/>
        <v>1</v>
      </c>
      <c r="J33" s="133">
        <f t="shared" si="6"/>
        <v>1</v>
      </c>
      <c r="K33" s="133">
        <f t="shared" si="6"/>
        <v>1</v>
      </c>
      <c r="L33" s="133">
        <f t="shared" si="6"/>
        <v>1</v>
      </c>
      <c r="M33" s="133">
        <f t="shared" si="6"/>
        <v>0.7326286597184084</v>
      </c>
      <c r="N33" s="133">
        <f t="shared" si="6"/>
        <v>0.08728179551122195</v>
      </c>
    </row>
    <row r="34" ht="15" hidden="1"/>
    <row r="35" ht="15" hidden="1"/>
  </sheetData>
  <sheetProtection/>
  <mergeCells count="35">
    <mergeCell ref="O9:O11"/>
    <mergeCell ref="N10:N11"/>
    <mergeCell ref="H10:H11"/>
    <mergeCell ref="I10:I11"/>
    <mergeCell ref="J10:J11"/>
    <mergeCell ref="K10:K11"/>
    <mergeCell ref="L10:L11"/>
    <mergeCell ref="M10:M11"/>
    <mergeCell ref="A5:A11"/>
    <mergeCell ref="B5:N5"/>
    <mergeCell ref="B7:N7"/>
    <mergeCell ref="B8:N8"/>
    <mergeCell ref="B10:B11"/>
    <mergeCell ref="C10:C11"/>
    <mergeCell ref="D10:D11"/>
    <mergeCell ref="E10:E11"/>
    <mergeCell ref="F10:F11"/>
    <mergeCell ref="G10:G11"/>
    <mergeCell ref="A21:A27"/>
    <mergeCell ref="B21:N21"/>
    <mergeCell ref="B23:N23"/>
    <mergeCell ref="B24:N24"/>
    <mergeCell ref="B26:B27"/>
    <mergeCell ref="C26:C27"/>
    <mergeCell ref="D26:D27"/>
    <mergeCell ref="E26:E27"/>
    <mergeCell ref="F26:F27"/>
    <mergeCell ref="M26:M27"/>
    <mergeCell ref="N26:N27"/>
    <mergeCell ref="G26:G27"/>
    <mergeCell ref="H26:H27"/>
    <mergeCell ref="I26:I27"/>
    <mergeCell ref="J26:J27"/>
    <mergeCell ref="K26:K27"/>
    <mergeCell ref="L26:L27"/>
  </mergeCells>
  <conditionalFormatting sqref="B10">
    <cfRule type="cellIs" priority="24" dxfId="11" operator="lessThan" stopIfTrue="1">
      <formula>0.25</formula>
    </cfRule>
  </conditionalFormatting>
  <conditionalFormatting sqref="C10:N10">
    <cfRule type="cellIs" priority="23" dxfId="11" operator="lessThan" stopIfTrue="1">
      <formula>0.25</formula>
    </cfRule>
  </conditionalFormatting>
  <conditionalFormatting sqref="O9">
    <cfRule type="cellIs" priority="19" dxfId="11" operator="lessThan" stopIfTrue="1">
      <formula>0.25</formula>
    </cfRule>
  </conditionalFormatting>
  <conditionalFormatting sqref="B26">
    <cfRule type="cellIs" priority="18" dxfId="11" operator="lessThan" stopIfTrue="1">
      <formula>0.25</formula>
    </cfRule>
  </conditionalFormatting>
  <conditionalFormatting sqref="C26:N26">
    <cfRule type="cellIs" priority="17" dxfId="11" operator="lessThan" stopIfTrue="1">
      <formula>0.25</formula>
    </cfRule>
  </conditionalFormatting>
  <conditionalFormatting sqref="N28:N33">
    <cfRule type="cellIs" priority="15" dxfId="0" operator="greaterThan" stopIfTrue="1">
      <formula>1.99</formula>
    </cfRule>
    <cfRule type="cellIs" priority="16" dxfId="12" operator="lessThan" stopIfTrue="1">
      <formula>1</formula>
    </cfRule>
  </conditionalFormatting>
  <conditionalFormatting sqref="O12:O17">
    <cfRule type="cellIs" priority="10" dxfId="13" operator="lessThan" stopIfTrue="1">
      <formula>0.9</formula>
    </cfRule>
  </conditionalFormatting>
  <conditionalFormatting sqref="B12:N17">
    <cfRule type="cellIs" priority="4" dxfId="14" operator="between" stopIfTrue="1">
      <formula>0.5</formula>
      <formula>1</formula>
    </cfRule>
    <cfRule type="cellIs" priority="5" dxfId="15" operator="lessThan" stopIfTrue="1">
      <formula>0.5</formula>
    </cfRule>
    <cfRule type="cellIs" priority="6" dxfId="0" operator="greaterThan" stopIfTrue="1">
      <formula>1.5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18"/>
  <sheetViews>
    <sheetView zoomScalePageLayoutView="0" workbookViewId="0" topLeftCell="A1">
      <pane xSplit="2" ySplit="11" topLeftCell="C12" activePane="bottomRight" state="frozen"/>
      <selection pane="topLeft" activeCell="C1" sqref="C1:C16384"/>
      <selection pane="topRight" activeCell="C1" sqref="C1:C16384"/>
      <selection pane="bottomLeft" activeCell="C1" sqref="C1:C16384"/>
      <selection pane="bottomRight" activeCell="E12" sqref="E12:O12"/>
    </sheetView>
  </sheetViews>
  <sheetFormatPr defaultColWidth="11.421875" defaultRowHeight="15"/>
  <cols>
    <col min="1" max="1" width="20.28125" style="0" bestFit="1" customWidth="1"/>
    <col min="2" max="2" width="36.7109375" style="0" bestFit="1" customWidth="1"/>
    <col min="3" max="3" width="14.421875" style="0" customWidth="1"/>
    <col min="4" max="4" width="15.00390625" style="0" customWidth="1"/>
    <col min="5" max="17" width="7.7109375" style="20" customWidth="1"/>
    <col min="18" max="23" width="9.57421875" style="20" customWidth="1"/>
  </cols>
  <sheetData>
    <row r="1" spans="1:23" ht="81.75" customHeight="1" thickBot="1" thickTop="1">
      <c r="A1" s="165" t="s">
        <v>0</v>
      </c>
      <c r="B1" s="159" t="s">
        <v>1</v>
      </c>
      <c r="C1" s="159" t="s">
        <v>63</v>
      </c>
      <c r="D1" s="183" t="s">
        <v>60</v>
      </c>
      <c r="E1" s="233" t="s">
        <v>50</v>
      </c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</row>
    <row r="2" spans="1:23" ht="15" customHeight="1" thickTop="1">
      <c r="A2" s="166"/>
      <c r="B2" s="169"/>
      <c r="C2" s="160"/>
      <c r="D2" s="184"/>
      <c r="E2" s="197" t="s">
        <v>3</v>
      </c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224" t="s">
        <v>4</v>
      </c>
      <c r="S2" s="225"/>
      <c r="T2" s="225"/>
      <c r="U2" s="225"/>
      <c r="V2" s="225"/>
      <c r="W2" s="226"/>
    </row>
    <row r="3" spans="1:23" ht="15" customHeight="1">
      <c r="A3" s="166"/>
      <c r="B3" s="169"/>
      <c r="C3" s="160"/>
      <c r="D3" s="184"/>
      <c r="E3" s="199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9"/>
      <c r="S3" s="200"/>
      <c r="T3" s="200"/>
      <c r="U3" s="200"/>
      <c r="V3" s="200"/>
      <c r="W3" s="227"/>
    </row>
    <row r="4" spans="1:23" ht="15" customHeight="1">
      <c r="A4" s="166"/>
      <c r="B4" s="169"/>
      <c r="C4" s="160"/>
      <c r="D4" s="184"/>
      <c r="E4" s="199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9"/>
      <c r="S4" s="200"/>
      <c r="T4" s="200"/>
      <c r="U4" s="200"/>
      <c r="V4" s="200"/>
      <c r="W4" s="227"/>
    </row>
    <row r="5" spans="1:23" ht="15" customHeight="1">
      <c r="A5" s="166"/>
      <c r="B5" s="169"/>
      <c r="C5" s="160"/>
      <c r="D5" s="184"/>
      <c r="E5" s="199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9"/>
      <c r="S5" s="200"/>
      <c r="T5" s="200"/>
      <c r="U5" s="200"/>
      <c r="V5" s="200"/>
      <c r="W5" s="227"/>
    </row>
    <row r="6" spans="1:23" ht="15" customHeight="1">
      <c r="A6" s="166"/>
      <c r="B6" s="169"/>
      <c r="C6" s="160"/>
      <c r="D6" s="184"/>
      <c r="E6" s="199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9"/>
      <c r="S6" s="200"/>
      <c r="T6" s="200"/>
      <c r="U6" s="200"/>
      <c r="V6" s="200"/>
      <c r="W6" s="227"/>
    </row>
    <row r="7" spans="1:23" ht="15" customHeight="1">
      <c r="A7" s="166"/>
      <c r="B7" s="169"/>
      <c r="C7" s="160"/>
      <c r="D7" s="184"/>
      <c r="E7" s="199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9"/>
      <c r="S7" s="200"/>
      <c r="T7" s="200"/>
      <c r="U7" s="200"/>
      <c r="V7" s="200"/>
      <c r="W7" s="227"/>
    </row>
    <row r="8" spans="1:23" ht="15" customHeight="1">
      <c r="A8" s="166"/>
      <c r="B8" s="169"/>
      <c r="C8" s="160"/>
      <c r="D8" s="184"/>
      <c r="E8" s="199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9"/>
      <c r="S8" s="200"/>
      <c r="T8" s="200"/>
      <c r="U8" s="200"/>
      <c r="V8" s="200"/>
      <c r="W8" s="227"/>
    </row>
    <row r="9" spans="1:23" ht="15.75" customHeight="1" thickBot="1">
      <c r="A9" s="166"/>
      <c r="B9" s="169"/>
      <c r="C9" s="160"/>
      <c r="D9" s="184"/>
      <c r="E9" s="201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10"/>
      <c r="S9" s="211"/>
      <c r="T9" s="211"/>
      <c r="U9" s="211"/>
      <c r="V9" s="211"/>
      <c r="W9" s="228"/>
    </row>
    <row r="10" spans="1:23" ht="57.75" customHeight="1" thickBot="1" thickTop="1">
      <c r="A10" s="167"/>
      <c r="B10" s="161"/>
      <c r="C10" s="160"/>
      <c r="D10" s="185"/>
      <c r="E10" s="206" t="s">
        <v>51</v>
      </c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14" t="s">
        <v>52</v>
      </c>
      <c r="S10" s="215"/>
      <c r="T10" s="215"/>
      <c r="U10" s="215"/>
      <c r="V10" s="215"/>
      <c r="W10" s="216"/>
    </row>
    <row r="11" spans="1:23" ht="15.75" thickBot="1">
      <c r="A11" s="100"/>
      <c r="B11" s="100"/>
      <c r="C11" s="161"/>
      <c r="D11" s="100" t="s">
        <v>61</v>
      </c>
      <c r="E11" s="101" t="s">
        <v>7</v>
      </c>
      <c r="F11" s="101" t="s">
        <v>8</v>
      </c>
      <c r="G11" s="101" t="s">
        <v>9</v>
      </c>
      <c r="H11" s="101" t="s">
        <v>10</v>
      </c>
      <c r="I11" s="101" t="s">
        <v>11</v>
      </c>
      <c r="J11" s="101" t="s">
        <v>12</v>
      </c>
      <c r="K11" s="101" t="s">
        <v>13</v>
      </c>
      <c r="L11" s="101" t="s">
        <v>14</v>
      </c>
      <c r="M11" s="101" t="s">
        <v>15</v>
      </c>
      <c r="N11" s="101" t="s">
        <v>16</v>
      </c>
      <c r="O11" s="101" t="s">
        <v>17</v>
      </c>
      <c r="P11" s="101" t="s">
        <v>18</v>
      </c>
      <c r="Q11" s="101" t="s">
        <v>19</v>
      </c>
      <c r="R11" s="101" t="s">
        <v>134</v>
      </c>
      <c r="S11" s="102" t="s">
        <v>75</v>
      </c>
      <c r="T11" s="101" t="s">
        <v>20</v>
      </c>
      <c r="U11" s="102" t="s">
        <v>23</v>
      </c>
      <c r="V11" s="102" t="s">
        <v>25</v>
      </c>
      <c r="W11" s="102" t="s">
        <v>24</v>
      </c>
    </row>
    <row r="12" spans="1:23" s="67" customFormat="1" ht="15.75" thickBot="1">
      <c r="A12" s="1" t="s">
        <v>78</v>
      </c>
      <c r="B12" s="64" t="s">
        <v>79</v>
      </c>
      <c r="C12" s="82">
        <f>+D12/'Meta Corte Hosp'!O63</f>
        <v>0.5653021442495126</v>
      </c>
      <c r="D12" s="83">
        <f>+Q12/W12</f>
        <v>0.5087719298245614</v>
      </c>
      <c r="E12">
        <f>VLOOKUP($B12,'[3]NUM9'!$G$2:$S$155,2,FALSE)</f>
        <v>14</v>
      </c>
      <c r="F12">
        <f>VLOOKUP($B12,'[3]NUM9'!$G$2:$S$155,3,FALSE)</f>
        <v>3</v>
      </c>
      <c r="G12">
        <f>VLOOKUP($B12,'[3]NUM9'!$G$2:$S$155,4,FALSE)</f>
        <v>9</v>
      </c>
      <c r="H12">
        <f>VLOOKUP($B12,'[3]NUM9'!$G$2:$S$155,5,FALSE)</f>
        <v>7</v>
      </c>
      <c r="I12">
        <f>VLOOKUP($B12,'[3]NUM9'!$G$2:$S$155,6,FALSE)</f>
        <v>9</v>
      </c>
      <c r="J12">
        <f>VLOOKUP($B12,'[3]NUM9'!$G$2:$S$155,7,FALSE)</f>
        <v>4</v>
      </c>
      <c r="K12">
        <f>VLOOKUP($B12,'[3]NUM9'!$G$2:$S$155,8,FALSE)</f>
        <v>6</v>
      </c>
      <c r="L12">
        <f>VLOOKUP($B12,'[3]NUM9'!$G$2:$S$155,9,FALSE)</f>
        <v>9</v>
      </c>
      <c r="M12">
        <f>VLOOKUP($B12,'[3]NUM9'!$G$2:$S$155,10,FALSE)</f>
        <v>7</v>
      </c>
      <c r="N12" s="74">
        <f>VLOOKUP($B12,'[3]NUM9'!$G$2:$S$155,11,FALSE)</f>
        <v>10</v>
      </c>
      <c r="O12" s="74">
        <f>VLOOKUP($B12,'[3]NUM9'!$G$2:$S$155,12,FALSE)</f>
        <v>9</v>
      </c>
      <c r="P12" s="74"/>
      <c r="Q12" s="9">
        <f aca="true" t="shared" si="0" ref="Q12:Q17">SUM(E12:P12)</f>
        <v>87</v>
      </c>
      <c r="R12" s="9">
        <v>163</v>
      </c>
      <c r="S12" s="16">
        <f aca="true" t="shared" si="1" ref="S12:S17">+R12</f>
        <v>163</v>
      </c>
      <c r="T12" s="9">
        <f>VLOOKUP($B12,'[1]DEN9'!$H$4:$J$157,2,FALSE)</f>
        <v>171</v>
      </c>
      <c r="U12" s="17">
        <v>171</v>
      </c>
      <c r="V12" s="17">
        <v>171</v>
      </c>
      <c r="W12" s="63">
        <v>171</v>
      </c>
    </row>
    <row r="13" spans="1:23" s="67" customFormat="1" ht="15.75" thickBot="1">
      <c r="A13" s="1" t="s">
        <v>53</v>
      </c>
      <c r="B13" s="64" t="s">
        <v>80</v>
      </c>
      <c r="C13" s="82">
        <f>+D13/'Meta Corte Hosp'!O64</f>
        <v>0.6293018682399213</v>
      </c>
      <c r="D13" s="83">
        <f>+Q13/W13</f>
        <v>0.5663716814159292</v>
      </c>
      <c r="E13">
        <f>VLOOKUP($B13,'[3]NUM9'!$G$2:$S$155,2,FALSE)</f>
        <v>16</v>
      </c>
      <c r="F13">
        <f>VLOOKUP($B13,'[3]NUM9'!$G$2:$S$155,3,FALSE)</f>
        <v>5</v>
      </c>
      <c r="G13">
        <f>VLOOKUP($B13,'[3]NUM9'!$G$2:$S$155,4,FALSE)</f>
        <v>13</v>
      </c>
      <c r="H13">
        <f>VLOOKUP($B13,'[3]NUM9'!$G$2:$S$155,5,FALSE)</f>
        <v>10</v>
      </c>
      <c r="I13">
        <f>VLOOKUP($B13,'[3]NUM9'!$G$2:$S$155,6,FALSE)</f>
        <v>10</v>
      </c>
      <c r="J13">
        <f>VLOOKUP($B13,'[3]NUM9'!$G$2:$S$155,7,FALSE)</f>
        <v>9</v>
      </c>
      <c r="K13">
        <f>VLOOKUP($B13,'[3]NUM9'!$G$2:$S$155,8,FALSE)</f>
        <v>11</v>
      </c>
      <c r="L13">
        <f>VLOOKUP($B13,'[3]NUM9'!$G$2:$S$155,9,FALSE)</f>
        <v>10</v>
      </c>
      <c r="M13">
        <f>VLOOKUP($B13,'[3]NUM9'!$G$2:$S$155,10,FALSE)</f>
        <v>27</v>
      </c>
      <c r="N13" s="74">
        <f>VLOOKUP($B13,'[3]NUM9'!$G$2:$S$155,11,FALSE)</f>
        <v>12</v>
      </c>
      <c r="O13" s="74">
        <f>VLOOKUP($B13,'[3]NUM9'!$G$2:$S$155,12,FALSE)</f>
        <v>5</v>
      </c>
      <c r="P13" s="74"/>
      <c r="Q13" s="9">
        <f t="shared" si="0"/>
        <v>128</v>
      </c>
      <c r="R13" s="9">
        <v>213</v>
      </c>
      <c r="S13" s="16">
        <f t="shared" si="1"/>
        <v>213</v>
      </c>
      <c r="T13" s="9">
        <f>VLOOKUP($B13,'[1]DEN9'!$H$4:$J$157,2,FALSE)</f>
        <v>226</v>
      </c>
      <c r="U13" s="17">
        <v>226</v>
      </c>
      <c r="V13" s="17">
        <v>226</v>
      </c>
      <c r="W13" s="63">
        <v>226</v>
      </c>
    </row>
    <row r="14" spans="1:23" s="67" customFormat="1" ht="15.75" thickBot="1">
      <c r="A14" s="1" t="s">
        <v>54</v>
      </c>
      <c r="B14" s="64" t="s">
        <v>81</v>
      </c>
      <c r="C14" s="82">
        <f>+D14/'Meta Corte Hosp'!O65</f>
        <v>0.9465020576131687</v>
      </c>
      <c r="D14" s="83">
        <f>+Q14/W14</f>
        <v>0.8518518518518519</v>
      </c>
      <c r="E14">
        <f>VLOOKUP($B14,'[3]NUM9'!$G$2:$S$155,2,FALSE)</f>
        <v>18</v>
      </c>
      <c r="F14">
        <f>VLOOKUP($B14,'[3]NUM9'!$G$2:$S$155,3,FALSE)</f>
        <v>13</v>
      </c>
      <c r="G14">
        <f>VLOOKUP($B14,'[3]NUM9'!$G$2:$S$155,4,FALSE)</f>
        <v>16</v>
      </c>
      <c r="H14">
        <f>VLOOKUP($B14,'[3]NUM9'!$G$2:$S$155,5,FALSE)</f>
        <v>9</v>
      </c>
      <c r="I14">
        <f>VLOOKUP($B14,'[3]NUM9'!$G$2:$S$155,6,FALSE)</f>
        <v>18</v>
      </c>
      <c r="J14">
        <f>VLOOKUP($B14,'[3]NUM9'!$G$2:$S$155,7,FALSE)</f>
        <v>10</v>
      </c>
      <c r="K14">
        <f>VLOOKUP($B14,'[3]NUM9'!$G$2:$S$155,8,FALSE)</f>
        <v>17</v>
      </c>
      <c r="L14">
        <f>VLOOKUP($B14,'[3]NUM9'!$G$2:$S$155,9,FALSE)</f>
        <v>22</v>
      </c>
      <c r="M14">
        <f>VLOOKUP($B14,'[3]NUM9'!$G$2:$S$155,10,FALSE)</f>
        <v>7</v>
      </c>
      <c r="N14" s="74">
        <f>VLOOKUP($B14,'[3]NUM9'!$G$2:$S$155,11,FALSE)</f>
        <v>17</v>
      </c>
      <c r="O14" s="74">
        <f>VLOOKUP($B14,'[3]NUM9'!$G$2:$S$155,12,FALSE)</f>
        <v>14</v>
      </c>
      <c r="P14" s="74"/>
      <c r="Q14" s="9">
        <f t="shared" si="0"/>
        <v>161</v>
      </c>
      <c r="R14" s="9">
        <v>209</v>
      </c>
      <c r="S14" s="16">
        <f t="shared" si="1"/>
        <v>209</v>
      </c>
      <c r="T14" s="9">
        <f>VLOOKUP($B14,'[1]DEN9'!$H$4:$J$157,2,FALSE)</f>
        <v>189</v>
      </c>
      <c r="U14" s="17">
        <v>189</v>
      </c>
      <c r="V14" s="17">
        <v>189</v>
      </c>
      <c r="W14" s="63">
        <v>189</v>
      </c>
    </row>
    <row r="15" spans="1:23" s="67" customFormat="1" ht="15.75" thickBot="1">
      <c r="A15" s="1" t="s">
        <v>55</v>
      </c>
      <c r="B15" s="64" t="s">
        <v>82</v>
      </c>
      <c r="C15" s="82">
        <f>+D15/'Meta Corte Hosp'!O66</f>
        <v>0.764525993883792</v>
      </c>
      <c r="D15" s="83">
        <f>+Q15/W15</f>
        <v>0.6880733944954128</v>
      </c>
      <c r="E15">
        <f>VLOOKUP($B15,'[3]NUM9'!$G$2:$S$155,2,FALSE)</f>
        <v>7</v>
      </c>
      <c r="F15">
        <f>VLOOKUP($B15,'[3]NUM9'!$G$2:$S$155,3,FALSE)</f>
        <v>11</v>
      </c>
      <c r="G15">
        <f>VLOOKUP($B15,'[3]NUM9'!$G$2:$S$155,4,FALSE)</f>
        <v>14</v>
      </c>
      <c r="H15">
        <f>VLOOKUP($B15,'[3]NUM9'!$G$2:$S$155,5,FALSE)</f>
        <v>13</v>
      </c>
      <c r="I15">
        <f>VLOOKUP($B15,'[3]NUM9'!$G$2:$S$155,6,FALSE)</f>
        <v>14</v>
      </c>
      <c r="J15">
        <f>VLOOKUP($B15,'[3]NUM9'!$G$2:$S$155,7,FALSE)</f>
        <v>18</v>
      </c>
      <c r="K15">
        <f>VLOOKUP($B15,'[3]NUM9'!$G$2:$S$155,8,FALSE)</f>
        <v>16</v>
      </c>
      <c r="L15">
        <f>VLOOKUP($B15,'[3]NUM9'!$G$2:$S$155,9,FALSE)</f>
        <v>16</v>
      </c>
      <c r="M15">
        <f>VLOOKUP($B15,'[3]NUM9'!$G$2:$S$155,10,FALSE)</f>
        <v>16</v>
      </c>
      <c r="N15" s="74">
        <f>VLOOKUP($B15,'[3]NUM9'!$G$2:$S$155,11,FALSE)</f>
        <v>11</v>
      </c>
      <c r="O15" s="74">
        <f>VLOOKUP($B15,'[3]NUM9'!$G$2:$S$155,12,FALSE)</f>
        <v>14</v>
      </c>
      <c r="P15" s="74"/>
      <c r="Q15" s="9">
        <f t="shared" si="0"/>
        <v>150</v>
      </c>
      <c r="R15" s="9">
        <v>215</v>
      </c>
      <c r="S15" s="16">
        <f t="shared" si="1"/>
        <v>215</v>
      </c>
      <c r="T15" s="9">
        <f>VLOOKUP($B15,'[1]DEN9'!$H$4:$J$157,2,FALSE)</f>
        <v>218</v>
      </c>
      <c r="U15" s="17">
        <v>218</v>
      </c>
      <c r="V15" s="17">
        <v>218</v>
      </c>
      <c r="W15" s="63">
        <v>218</v>
      </c>
    </row>
    <row r="16" spans="1:23" s="67" customFormat="1" ht="15.75" thickBot="1">
      <c r="A16" s="1" t="s">
        <v>56</v>
      </c>
      <c r="B16" s="64" t="s">
        <v>83</v>
      </c>
      <c r="C16" s="82">
        <f>+D16/'Meta Corte Hosp'!O67</f>
        <v>0.9121061359867331</v>
      </c>
      <c r="D16" s="83">
        <f>+Q16/W16</f>
        <v>0.8208955223880597</v>
      </c>
      <c r="E16">
        <f>VLOOKUP($B16,'[3]NUM9'!$G$2:$S$155,2,FALSE)</f>
        <v>6</v>
      </c>
      <c r="F16">
        <f>VLOOKUP($B16,'[3]NUM9'!$G$2:$S$155,3,FALSE)</f>
        <v>13</v>
      </c>
      <c r="G16">
        <f>VLOOKUP($B16,'[3]NUM9'!$G$2:$S$155,4,FALSE)</f>
        <v>11</v>
      </c>
      <c r="H16">
        <f>VLOOKUP($B16,'[3]NUM9'!$G$2:$S$155,5,FALSE)</f>
        <v>12</v>
      </c>
      <c r="I16">
        <f>VLOOKUP($B16,'[3]NUM9'!$G$2:$S$155,6,FALSE)</f>
        <v>15</v>
      </c>
      <c r="J16">
        <f>VLOOKUP($B16,'[3]NUM9'!$G$2:$S$155,7,FALSE)</f>
        <v>9</v>
      </c>
      <c r="K16">
        <f>VLOOKUP($B16,'[3]NUM9'!$G$2:$S$155,8,FALSE)</f>
        <v>5</v>
      </c>
      <c r="L16">
        <f>VLOOKUP($B16,'[3]NUM9'!$G$2:$S$155,9,FALSE)</f>
        <v>10</v>
      </c>
      <c r="M16">
        <f>VLOOKUP($B16,'[3]NUM9'!$G$2:$S$155,10,FALSE)</f>
        <v>8</v>
      </c>
      <c r="N16" s="74">
        <f>VLOOKUP($B16,'[3]NUM9'!$G$2:$S$155,11,FALSE)</f>
        <v>11</v>
      </c>
      <c r="O16" s="74">
        <f>VLOOKUP($B16,'[3]NUM9'!$G$2:$S$155,12,FALSE)</f>
        <v>10</v>
      </c>
      <c r="P16" s="74"/>
      <c r="Q16" s="9">
        <f t="shared" si="0"/>
        <v>110</v>
      </c>
      <c r="R16" s="9">
        <v>188</v>
      </c>
      <c r="S16" s="16">
        <f t="shared" si="1"/>
        <v>188</v>
      </c>
      <c r="T16" s="9">
        <f>VLOOKUP($B16,'[1]DEN9'!$H$4:$J$157,2,FALSE)</f>
        <v>134</v>
      </c>
      <c r="U16" s="17">
        <v>134</v>
      </c>
      <c r="V16" s="17">
        <v>134</v>
      </c>
      <c r="W16" s="63">
        <v>134</v>
      </c>
    </row>
    <row r="17" spans="1:23" s="67" customFormat="1" ht="15.75" customHeight="1" thickBot="1">
      <c r="A17" s="1" t="s">
        <v>57</v>
      </c>
      <c r="B17" s="64" t="s">
        <v>84</v>
      </c>
      <c r="C17" s="82">
        <f>+D17/'Meta Corte Hosp'!O68</f>
        <v>1.002415458937198</v>
      </c>
      <c r="D17" s="83">
        <f>+Q17/W17</f>
        <v>0.9021739130434783</v>
      </c>
      <c r="E17">
        <f>VLOOKUP($B17,'[3]NUM9'!$G$2:$S$155,2,FALSE)</f>
        <v>6</v>
      </c>
      <c r="F17">
        <f>VLOOKUP($B17,'[3]NUM9'!$G$2:$S$155,3,FALSE)</f>
        <v>5</v>
      </c>
      <c r="G17">
        <f>VLOOKUP($B17,'[3]NUM9'!$G$2:$S$155,4,FALSE)</f>
        <v>13</v>
      </c>
      <c r="H17">
        <f>VLOOKUP($B17,'[3]NUM9'!$G$2:$S$155,5,FALSE)</f>
        <v>10</v>
      </c>
      <c r="I17">
        <f>VLOOKUP($B17,'[3]NUM9'!$G$2:$S$155,6,FALSE)</f>
        <v>7</v>
      </c>
      <c r="J17">
        <f>VLOOKUP($B17,'[3]NUM9'!$G$2:$S$155,7,FALSE)</f>
        <v>8</v>
      </c>
      <c r="K17">
        <f>VLOOKUP($B17,'[3]NUM9'!$G$2:$S$155,8,FALSE)</f>
        <v>6</v>
      </c>
      <c r="L17">
        <f>VLOOKUP($B17,'[3]NUM9'!$G$2:$S$155,9,FALSE)</f>
        <v>6</v>
      </c>
      <c r="M17">
        <f>VLOOKUP($B17,'[3]NUM9'!$G$2:$S$155,10,FALSE)</f>
        <v>8</v>
      </c>
      <c r="N17" s="74">
        <f>VLOOKUP($B17,'[3]NUM9'!$G$2:$S$155,11,FALSE)</f>
        <v>6</v>
      </c>
      <c r="O17" s="74">
        <f>VLOOKUP($B17,'[3]NUM9'!$G$2:$S$155,12,FALSE)</f>
        <v>8</v>
      </c>
      <c r="P17" s="74"/>
      <c r="Q17" s="9">
        <f t="shared" si="0"/>
        <v>83</v>
      </c>
      <c r="R17" s="9">
        <v>135</v>
      </c>
      <c r="S17" s="16">
        <f t="shared" si="1"/>
        <v>135</v>
      </c>
      <c r="T17" s="9">
        <f>VLOOKUP($B17,'[1]DEN9'!$H$4:$J$157,2,FALSE)</f>
        <v>92</v>
      </c>
      <c r="U17" s="17">
        <v>92</v>
      </c>
      <c r="V17" s="17">
        <v>92</v>
      </c>
      <c r="W17" s="63">
        <v>92</v>
      </c>
    </row>
    <row r="18" spans="1:23" s="67" customFormat="1" ht="12.75">
      <c r="A18" s="69"/>
      <c r="B18" s="68" t="s">
        <v>85</v>
      </c>
      <c r="C18" s="68"/>
      <c r="D18" s="64"/>
      <c r="E18" s="78">
        <f>SUM(E12:E17)</f>
        <v>67</v>
      </c>
      <c r="F18" s="78">
        <f aca="true" t="shared" si="2" ref="F18:W18">SUM(F12:F17)</f>
        <v>50</v>
      </c>
      <c r="G18" s="78">
        <f t="shared" si="2"/>
        <v>76</v>
      </c>
      <c r="H18" s="78">
        <f t="shared" si="2"/>
        <v>61</v>
      </c>
      <c r="I18" s="78">
        <f t="shared" si="2"/>
        <v>73</v>
      </c>
      <c r="J18" s="78">
        <f t="shared" si="2"/>
        <v>58</v>
      </c>
      <c r="K18" s="78">
        <f t="shared" si="2"/>
        <v>61</v>
      </c>
      <c r="L18" s="78">
        <f>SUM(L12:L17)</f>
        <v>73</v>
      </c>
      <c r="M18" s="78">
        <f>SUM(M12:M17)</f>
        <v>73</v>
      </c>
      <c r="N18" s="78">
        <f t="shared" si="2"/>
        <v>67</v>
      </c>
      <c r="O18" s="78">
        <f t="shared" si="2"/>
        <v>60</v>
      </c>
      <c r="P18" s="78">
        <f t="shared" si="2"/>
        <v>0</v>
      </c>
      <c r="Q18" s="78">
        <f t="shared" si="2"/>
        <v>719</v>
      </c>
      <c r="R18" s="78">
        <f t="shared" si="2"/>
        <v>1123</v>
      </c>
      <c r="S18" s="78">
        <f t="shared" si="2"/>
        <v>1123</v>
      </c>
      <c r="T18" s="78">
        <f t="shared" si="2"/>
        <v>1030</v>
      </c>
      <c r="U18" s="78">
        <f t="shared" si="2"/>
        <v>1030</v>
      </c>
      <c r="V18" s="78">
        <f t="shared" si="2"/>
        <v>1030</v>
      </c>
      <c r="W18" s="78">
        <f t="shared" si="2"/>
        <v>1030</v>
      </c>
    </row>
  </sheetData>
  <sheetProtection/>
  <mergeCells count="9">
    <mergeCell ref="A1:A10"/>
    <mergeCell ref="E2:Q9"/>
    <mergeCell ref="D1:D10"/>
    <mergeCell ref="E10:Q10"/>
    <mergeCell ref="C1:C11"/>
    <mergeCell ref="R10:W10"/>
    <mergeCell ref="R2:W9"/>
    <mergeCell ref="E1:W1"/>
    <mergeCell ref="B1:B10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20"/>
  <sheetViews>
    <sheetView zoomScalePageLayoutView="0" workbookViewId="0" topLeftCell="A1">
      <pane xSplit="2" ySplit="11" topLeftCell="C12" activePane="bottomRight" state="frozen"/>
      <selection pane="topLeft" activeCell="C1" sqref="C1:C16384"/>
      <selection pane="topRight" activeCell="C1" sqref="C1:C16384"/>
      <selection pane="bottomLeft" activeCell="C1" sqref="C1:C16384"/>
      <selection pane="bottomRight" activeCell="E12" sqref="E12:O12"/>
    </sheetView>
  </sheetViews>
  <sheetFormatPr defaultColWidth="11.421875" defaultRowHeight="15"/>
  <cols>
    <col min="1" max="1" width="23.421875" style="0" customWidth="1"/>
    <col min="2" max="2" width="52.140625" style="0" bestFit="1" customWidth="1"/>
    <col min="3" max="3" width="14.421875" style="0" customWidth="1"/>
    <col min="4" max="4" width="11.00390625" style="0" bestFit="1" customWidth="1"/>
    <col min="5" max="5" width="11.7109375" style="20" bestFit="1" customWidth="1"/>
    <col min="6" max="6" width="9.7109375" style="20" bestFit="1" customWidth="1"/>
    <col min="7" max="14" width="8.57421875" style="20" bestFit="1" customWidth="1"/>
    <col min="15" max="16" width="7.421875" style="20" bestFit="1" customWidth="1"/>
    <col min="17" max="17" width="11.7109375" style="20" bestFit="1" customWidth="1"/>
    <col min="18" max="18" width="9.00390625" style="0" bestFit="1" customWidth="1"/>
    <col min="19" max="19" width="15.7109375" style="0" customWidth="1"/>
  </cols>
  <sheetData>
    <row r="1" spans="1:19" ht="73.5" customHeight="1" thickBot="1" thickTop="1">
      <c r="A1" s="165" t="s">
        <v>0</v>
      </c>
      <c r="B1" s="159" t="s">
        <v>1</v>
      </c>
      <c r="C1" s="159" t="s">
        <v>63</v>
      </c>
      <c r="D1" s="183" t="s">
        <v>60</v>
      </c>
      <c r="E1" s="193" t="s">
        <v>48</v>
      </c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</row>
    <row r="2" spans="1:19" ht="15" customHeight="1">
      <c r="A2" s="166"/>
      <c r="B2" s="169"/>
      <c r="C2" s="160"/>
      <c r="D2" s="184"/>
      <c r="E2" s="197" t="s">
        <v>3</v>
      </c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73" t="s">
        <v>4</v>
      </c>
      <c r="S2" s="170"/>
    </row>
    <row r="3" spans="1:19" ht="15" customHeight="1">
      <c r="A3" s="166"/>
      <c r="B3" s="169"/>
      <c r="C3" s="160"/>
      <c r="D3" s="184"/>
      <c r="E3" s="199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175"/>
      <c r="S3" s="171"/>
    </row>
    <row r="4" spans="1:19" ht="15" customHeight="1">
      <c r="A4" s="166"/>
      <c r="B4" s="169"/>
      <c r="C4" s="160"/>
      <c r="D4" s="184"/>
      <c r="E4" s="199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175"/>
      <c r="S4" s="171"/>
    </row>
    <row r="5" spans="1:19" ht="15" customHeight="1">
      <c r="A5" s="166"/>
      <c r="B5" s="169"/>
      <c r="C5" s="160"/>
      <c r="D5" s="184"/>
      <c r="E5" s="199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175"/>
      <c r="S5" s="171"/>
    </row>
    <row r="6" spans="1:19" ht="15" customHeight="1">
      <c r="A6" s="166"/>
      <c r="B6" s="169"/>
      <c r="C6" s="160"/>
      <c r="D6" s="184"/>
      <c r="E6" s="199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175"/>
      <c r="S6" s="171"/>
    </row>
    <row r="7" spans="1:19" ht="15" customHeight="1">
      <c r="A7" s="166"/>
      <c r="B7" s="169"/>
      <c r="C7" s="160"/>
      <c r="D7" s="184"/>
      <c r="E7" s="199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175"/>
      <c r="S7" s="171"/>
    </row>
    <row r="8" spans="1:19" ht="15" customHeight="1">
      <c r="A8" s="166"/>
      <c r="B8" s="169"/>
      <c r="C8" s="160"/>
      <c r="D8" s="184"/>
      <c r="E8" s="199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175"/>
      <c r="S8" s="171"/>
    </row>
    <row r="9" spans="1:19" ht="15.75" customHeight="1" thickBot="1">
      <c r="A9" s="166"/>
      <c r="B9" s="169"/>
      <c r="C9" s="160"/>
      <c r="D9" s="184"/>
      <c r="E9" s="201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177"/>
      <c r="S9" s="172"/>
    </row>
    <row r="10" spans="1:19" ht="57.75" customHeight="1" thickBot="1">
      <c r="A10" s="167"/>
      <c r="B10" s="161"/>
      <c r="C10" s="160"/>
      <c r="D10" s="185"/>
      <c r="E10" s="206" t="s">
        <v>49</v>
      </c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206"/>
      <c r="Q10" s="208"/>
      <c r="R10" s="191" t="s">
        <v>131</v>
      </c>
      <c r="S10" s="191"/>
    </row>
    <row r="11" spans="1:19" ht="15.75" thickBot="1">
      <c r="A11" s="100"/>
      <c r="B11" s="100"/>
      <c r="C11" s="161"/>
      <c r="D11" s="100" t="s">
        <v>61</v>
      </c>
      <c r="E11" s="101" t="s">
        <v>7</v>
      </c>
      <c r="F11" s="101" t="s">
        <v>8</v>
      </c>
      <c r="G11" s="101" t="s">
        <v>9</v>
      </c>
      <c r="H11" s="101" t="s">
        <v>10</v>
      </c>
      <c r="I11" s="101" t="s">
        <v>11</v>
      </c>
      <c r="J11" s="101" t="s">
        <v>12</v>
      </c>
      <c r="K11" s="101" t="s">
        <v>13</v>
      </c>
      <c r="L11" s="101" t="s">
        <v>14</v>
      </c>
      <c r="M11" s="101" t="s">
        <v>15</v>
      </c>
      <c r="N11" s="101" t="s">
        <v>16</v>
      </c>
      <c r="O11" s="101" t="s">
        <v>17</v>
      </c>
      <c r="P11" s="101" t="s">
        <v>18</v>
      </c>
      <c r="Q11" s="101" t="s">
        <v>19</v>
      </c>
      <c r="R11" s="192"/>
      <c r="S11" s="192"/>
    </row>
    <row r="12" spans="1:21" s="67" customFormat="1" ht="13.5" thickBot="1">
      <c r="A12" s="1" t="s">
        <v>78</v>
      </c>
      <c r="B12" s="64" t="s">
        <v>79</v>
      </c>
      <c r="C12" s="82">
        <f>+D12/'Meta Corte Hosp'!P63</f>
        <v>1.219688221709007</v>
      </c>
      <c r="D12" s="84">
        <f aca="true" t="shared" si="0" ref="D12:D17">+Q12/R12</f>
        <v>0.878175519630485</v>
      </c>
      <c r="E12" s="74">
        <f>VLOOKUP($B12,'[3]NUM10'!$G$2:$S$155,2,FALSE)</f>
        <v>146</v>
      </c>
      <c r="F12" s="74">
        <f>VLOOKUP($B12,'[3]NUM10'!$G$2:$S$155,3,FALSE)</f>
        <v>149</v>
      </c>
      <c r="G12" s="74">
        <f>VLOOKUP($B12,'[3]NUM10'!$G$2:$S$155,4,FALSE)</f>
        <v>156</v>
      </c>
      <c r="H12" s="74">
        <f>VLOOKUP($B12,'[3]NUM10'!$G$2:$S$155,5,FALSE)</f>
        <v>178</v>
      </c>
      <c r="I12" s="74">
        <f>VLOOKUP($B12,'[3]NUM10'!$G$2:$S$155,6,FALSE)</f>
        <v>131</v>
      </c>
      <c r="J12" s="74">
        <f>VLOOKUP($B12,'[3]NUM10'!$G$2:$S$155,7,FALSE)</f>
        <v>132</v>
      </c>
      <c r="K12" s="74">
        <f>VLOOKUP($B12,'[3]NUM10'!$G$2:$S$155,8,FALSE)</f>
        <v>120</v>
      </c>
      <c r="L12" s="74">
        <f>VLOOKUP($B12,'[3]NUM10'!$G$2:$S$155,9,FALSE)</f>
        <v>150</v>
      </c>
      <c r="M12" s="74">
        <f>VLOOKUP($B12,'[3]NUM10'!$G$2:$S$155,10,FALSE)</f>
        <v>164</v>
      </c>
      <c r="N12" s="74">
        <f>VLOOKUP($B12,'[3]NUM10'!$G$2:$S$155,11,FALSE)</f>
        <v>114</v>
      </c>
      <c r="O12" s="74">
        <f>VLOOKUP($B12,'[3]NUM10'!$G$2:$S$155,12,FALSE)</f>
        <v>81</v>
      </c>
      <c r="P12" s="74"/>
      <c r="Q12" s="9">
        <f aca="true" t="shared" si="1" ref="Q12:Q17">SUM(E12:P12)</f>
        <v>1521</v>
      </c>
      <c r="R12" s="187">
        <f>6928/4</f>
        <v>1732</v>
      </c>
      <c r="S12" s="188"/>
      <c r="U12" s="72"/>
    </row>
    <row r="13" spans="1:21" s="67" customFormat="1" ht="13.5" thickBot="1">
      <c r="A13" s="1" t="s">
        <v>53</v>
      </c>
      <c r="B13" s="64" t="s">
        <v>80</v>
      </c>
      <c r="C13" s="82">
        <f>+D13/'Meta Corte Hosp'!P64</f>
        <v>0.28545647816201897</v>
      </c>
      <c r="D13" s="85">
        <f t="shared" si="0"/>
        <v>0.13416454473614892</v>
      </c>
      <c r="E13" s="74">
        <f>VLOOKUP($B13,'[3]NUM10'!$G$2:$S$155,2,FALSE)</f>
        <v>25</v>
      </c>
      <c r="F13" s="74">
        <f>VLOOKUP($B13,'[3]NUM10'!$G$2:$S$155,3,FALSE)</f>
        <v>52</v>
      </c>
      <c r="G13" s="74">
        <f>VLOOKUP($B13,'[3]NUM10'!$G$2:$S$155,4,FALSE)</f>
        <v>69</v>
      </c>
      <c r="H13" s="74">
        <f>VLOOKUP($B13,'[3]NUM10'!$G$2:$S$155,5,FALSE)</f>
        <v>43</v>
      </c>
      <c r="I13" s="74">
        <f>VLOOKUP($B13,'[3]NUM10'!$G$2:$S$155,6,FALSE)</f>
        <v>41</v>
      </c>
      <c r="J13" s="74">
        <f>VLOOKUP($B13,'[3]NUM10'!$G$2:$S$155,7,FALSE)</f>
        <v>15</v>
      </c>
      <c r="K13" s="74">
        <f>VLOOKUP($B13,'[3]NUM10'!$G$2:$S$155,8,FALSE)</f>
        <v>33</v>
      </c>
      <c r="L13" s="74">
        <f>VLOOKUP($B13,'[3]NUM10'!$G$2:$S$155,9,FALSE)</f>
        <v>43</v>
      </c>
      <c r="M13" s="74">
        <f>VLOOKUP($B13,'[3]NUM10'!$G$2:$S$155,10,FALSE)</f>
        <v>32</v>
      </c>
      <c r="N13" s="74">
        <f>VLOOKUP($B13,'[3]NUM10'!$G$2:$S$155,11,FALSE)</f>
        <v>16</v>
      </c>
      <c r="O13" s="74">
        <f>VLOOKUP($B13,'[3]NUM10'!$G$2:$S$155,12,FALSE)</f>
        <v>13</v>
      </c>
      <c r="P13" s="74"/>
      <c r="Q13" s="9">
        <f t="shared" si="1"/>
        <v>382</v>
      </c>
      <c r="R13" s="187">
        <f>11389/4</f>
        <v>2847.25</v>
      </c>
      <c r="S13" s="188"/>
      <c r="U13" s="72"/>
    </row>
    <row r="14" spans="1:21" s="67" customFormat="1" ht="13.5" thickBot="1">
      <c r="A14" s="1" t="s">
        <v>54</v>
      </c>
      <c r="B14" s="64" t="s">
        <v>81</v>
      </c>
      <c r="C14" s="82">
        <f>+D14/'Meta Corte Hosp'!P65</f>
        <v>1.2180062054818526</v>
      </c>
      <c r="D14" s="85">
        <f t="shared" si="0"/>
        <v>0.3288616754801002</v>
      </c>
      <c r="E14" s="74">
        <f>VLOOKUP($B14,'[3]NUM10'!$G$2:$S$155,2,FALSE)</f>
        <v>88</v>
      </c>
      <c r="F14" s="74">
        <f>VLOOKUP($B14,'[3]NUM10'!$G$2:$S$155,3,FALSE)</f>
        <v>119</v>
      </c>
      <c r="G14" s="74">
        <f>VLOOKUP($B14,'[3]NUM10'!$G$2:$S$155,4,FALSE)</f>
        <v>145</v>
      </c>
      <c r="H14" s="74">
        <f>VLOOKUP($B14,'[3]NUM10'!$G$2:$S$155,5,FALSE)</f>
        <v>130</v>
      </c>
      <c r="I14" s="74">
        <f>VLOOKUP($B14,'[3]NUM10'!$G$2:$S$155,6,FALSE)</f>
        <v>141</v>
      </c>
      <c r="J14" s="74">
        <f>VLOOKUP($B14,'[3]NUM10'!$G$2:$S$155,7,FALSE)</f>
        <v>127</v>
      </c>
      <c r="K14" s="74">
        <f>VLOOKUP($B14,'[3]NUM10'!$G$2:$S$155,8,FALSE)</f>
        <v>132</v>
      </c>
      <c r="L14" s="74">
        <f>VLOOKUP($B14,'[3]NUM10'!$G$2:$S$155,9,FALSE)</f>
        <v>117</v>
      </c>
      <c r="M14" s="74">
        <f>VLOOKUP($B14,'[3]NUM10'!$G$2:$S$155,10,FALSE)</f>
        <v>144</v>
      </c>
      <c r="N14" s="74">
        <f>VLOOKUP($B14,'[3]NUM10'!$G$2:$S$155,11,FALSE)</f>
        <v>146</v>
      </c>
      <c r="O14" s="74">
        <f>VLOOKUP($B14,'[3]NUM10'!$G$2:$S$155,12,FALSE)</f>
        <v>188</v>
      </c>
      <c r="P14" s="74"/>
      <c r="Q14" s="9">
        <f t="shared" si="1"/>
        <v>1477</v>
      </c>
      <c r="R14" s="187">
        <f>17965/4</f>
        <v>4491.25</v>
      </c>
      <c r="S14" s="188"/>
      <c r="U14" s="72"/>
    </row>
    <row r="15" spans="1:21" s="67" customFormat="1" ht="13.5" thickBot="1">
      <c r="A15" s="1" t="s">
        <v>55</v>
      </c>
      <c r="B15" s="64" t="s">
        <v>82</v>
      </c>
      <c r="C15" s="82">
        <f>+D15/'Meta Corte Hosp'!P66</f>
        <v>0.8993531425299025</v>
      </c>
      <c r="D15" s="85">
        <f t="shared" si="0"/>
        <v>0.3237671313107649</v>
      </c>
      <c r="E15" s="74">
        <f>VLOOKUP($B15,'[3]NUM10'!$G$2:$S$155,2,FALSE)</f>
        <v>22</v>
      </c>
      <c r="F15" s="74">
        <f>VLOOKUP($B15,'[3]NUM10'!$G$2:$S$155,3,FALSE)</f>
        <v>59</v>
      </c>
      <c r="G15" s="74">
        <f>VLOOKUP($B15,'[3]NUM10'!$G$2:$S$155,4,FALSE)</f>
        <v>114</v>
      </c>
      <c r="H15" s="74">
        <f>VLOOKUP($B15,'[3]NUM10'!$G$2:$S$155,5,FALSE)</f>
        <v>56</v>
      </c>
      <c r="I15" s="74">
        <f>VLOOKUP($B15,'[3]NUM10'!$G$2:$S$155,6,FALSE)</f>
        <v>50</v>
      </c>
      <c r="J15" s="74">
        <f>VLOOKUP($B15,'[3]NUM10'!$G$2:$S$155,7,FALSE)</f>
        <v>82</v>
      </c>
      <c r="K15" s="74">
        <f>VLOOKUP($B15,'[3]NUM10'!$G$2:$S$155,8,FALSE)</f>
        <v>62</v>
      </c>
      <c r="L15" s="74">
        <f>VLOOKUP($B15,'[3]NUM10'!$G$2:$S$155,9,FALSE)</f>
        <v>54</v>
      </c>
      <c r="M15" s="74">
        <f>VLOOKUP($B15,'[3]NUM10'!$G$2:$S$155,10,FALSE)</f>
        <v>50</v>
      </c>
      <c r="N15" s="74">
        <f>VLOOKUP($B15,'[3]NUM10'!$G$2:$S$155,11,FALSE)</f>
        <v>70</v>
      </c>
      <c r="O15" s="74">
        <f>VLOOKUP($B15,'[3]NUM10'!$G$2:$S$155,12,FALSE)</f>
        <v>72</v>
      </c>
      <c r="P15" s="74"/>
      <c r="Q15" s="9">
        <f t="shared" si="1"/>
        <v>691</v>
      </c>
      <c r="R15" s="187">
        <f>8537/4</f>
        <v>2134.25</v>
      </c>
      <c r="S15" s="188"/>
      <c r="U15" s="72"/>
    </row>
    <row r="16" spans="1:21" s="67" customFormat="1" ht="13.5" thickBot="1">
      <c r="A16" s="1" t="s">
        <v>56</v>
      </c>
      <c r="B16" s="64" t="s">
        <v>83</v>
      </c>
      <c r="C16" s="82">
        <f>+D16/'Meta Corte Hosp'!P67</f>
        <v>0.4991257351772373</v>
      </c>
      <c r="D16" s="85">
        <f t="shared" si="0"/>
        <v>0.13476394849785409</v>
      </c>
      <c r="E16" s="74">
        <f>VLOOKUP($B16,'[3]NUM10'!$G$2:$S$155,2,FALSE)</f>
        <v>11</v>
      </c>
      <c r="F16" s="74">
        <f>VLOOKUP($B16,'[3]NUM10'!$G$2:$S$155,3,FALSE)</f>
        <v>26</v>
      </c>
      <c r="G16" s="74">
        <f>VLOOKUP($B16,'[3]NUM10'!$G$2:$S$155,4,FALSE)</f>
        <v>18</v>
      </c>
      <c r="H16" s="74">
        <f>VLOOKUP($B16,'[3]NUM10'!$G$2:$S$155,5,FALSE)</f>
        <v>23</v>
      </c>
      <c r="I16" s="74">
        <f>VLOOKUP($B16,'[3]NUM10'!$G$2:$S$155,6,FALSE)</f>
        <v>42</v>
      </c>
      <c r="J16" s="74">
        <f>VLOOKUP($B16,'[3]NUM10'!$G$2:$S$155,7,FALSE)</f>
        <v>19</v>
      </c>
      <c r="K16" s="74">
        <f>VLOOKUP($B16,'[3]NUM10'!$G$2:$S$155,8,FALSE)</f>
        <v>37</v>
      </c>
      <c r="L16" s="74">
        <f>VLOOKUP($B16,'[3]NUM10'!$G$2:$S$155,9,FALSE)</f>
        <v>63</v>
      </c>
      <c r="M16" s="74">
        <f>VLOOKUP($B16,'[3]NUM10'!$G$2:$S$155,10,FALSE)</f>
        <v>24</v>
      </c>
      <c r="N16" s="74">
        <f>VLOOKUP($B16,'[3]NUM10'!$G$2:$S$155,11,FALSE)</f>
        <v>31</v>
      </c>
      <c r="O16" s="74">
        <f>VLOOKUP($B16,'[3]NUM10'!$G$2:$S$155,12,FALSE)</f>
        <v>20</v>
      </c>
      <c r="P16" s="74"/>
      <c r="Q16" s="9">
        <f t="shared" si="1"/>
        <v>314</v>
      </c>
      <c r="R16" s="187">
        <f>9320/4</f>
        <v>2330</v>
      </c>
      <c r="S16" s="188"/>
      <c r="U16" s="72"/>
    </row>
    <row r="17" spans="1:21" s="67" customFormat="1" ht="15.75" customHeight="1" thickBot="1">
      <c r="A17" s="1" t="s">
        <v>57</v>
      </c>
      <c r="B17" s="64" t="s">
        <v>84</v>
      </c>
      <c r="C17" s="82">
        <f>+D17/'Meta Corte Hosp'!P68</f>
        <v>1.7600197168600902</v>
      </c>
      <c r="D17" s="86">
        <f t="shared" si="0"/>
        <v>0.5104057178894261</v>
      </c>
      <c r="E17" s="74">
        <f>VLOOKUP($B17,'[3]NUM10'!$G$2:$S$155,2,FALSE)</f>
        <v>60</v>
      </c>
      <c r="F17" s="74">
        <f>VLOOKUP($B17,'[3]NUM10'!$G$2:$S$155,3,FALSE)</f>
        <v>59</v>
      </c>
      <c r="G17" s="74">
        <f>VLOOKUP($B17,'[3]NUM10'!$G$2:$S$155,4,FALSE)</f>
        <v>59</v>
      </c>
      <c r="H17" s="74">
        <f>VLOOKUP($B17,'[3]NUM10'!$G$2:$S$155,5,FALSE)</f>
        <v>47</v>
      </c>
      <c r="I17" s="74">
        <f>VLOOKUP($B17,'[3]NUM10'!$G$2:$S$155,6,FALSE)</f>
        <v>64</v>
      </c>
      <c r="J17" s="74">
        <f>VLOOKUP($B17,'[3]NUM10'!$G$2:$S$155,7,FALSE)</f>
        <v>45</v>
      </c>
      <c r="K17" s="74">
        <f>VLOOKUP($B17,'[3]NUM10'!$G$2:$S$155,8,FALSE)</f>
        <v>58</v>
      </c>
      <c r="L17" s="74">
        <f>VLOOKUP($B17,'[3]NUM10'!$G$2:$S$155,9,FALSE)</f>
        <v>45</v>
      </c>
      <c r="M17" s="74">
        <f>VLOOKUP($B17,'[3]NUM10'!$G$2:$S$155,10,FALSE)</f>
        <v>53</v>
      </c>
      <c r="N17" s="74">
        <f>VLOOKUP($B17,'[3]NUM10'!$G$2:$S$155,11,FALSE)</f>
        <v>52</v>
      </c>
      <c r="O17" s="74">
        <f>VLOOKUP($B17,'[3]NUM10'!$G$2:$S$155,12,FALSE)</f>
        <v>65</v>
      </c>
      <c r="P17" s="74"/>
      <c r="Q17" s="9">
        <f t="shared" si="1"/>
        <v>607</v>
      </c>
      <c r="R17" s="187">
        <f>4757/4</f>
        <v>1189.25</v>
      </c>
      <c r="S17" s="188"/>
      <c r="U17" s="72"/>
    </row>
    <row r="18" spans="1:19" s="67" customFormat="1" ht="13.5" thickBot="1">
      <c r="A18" s="1"/>
      <c r="B18" s="68" t="s">
        <v>85</v>
      </c>
      <c r="C18" s="68"/>
      <c r="D18" s="64"/>
      <c r="E18" s="78">
        <f>SUM(E12:E17)</f>
        <v>352</v>
      </c>
      <c r="F18" s="78">
        <f aca="true" t="shared" si="2" ref="F18:Q18">SUM(F12:F17)</f>
        <v>464</v>
      </c>
      <c r="G18" s="78">
        <f t="shared" si="2"/>
        <v>561</v>
      </c>
      <c r="H18" s="78">
        <f t="shared" si="2"/>
        <v>477</v>
      </c>
      <c r="I18" s="78">
        <f t="shared" si="2"/>
        <v>469</v>
      </c>
      <c r="J18" s="78">
        <f t="shared" si="2"/>
        <v>420</v>
      </c>
      <c r="K18" s="78">
        <f t="shared" si="2"/>
        <v>442</v>
      </c>
      <c r="L18" s="78">
        <f t="shared" si="2"/>
        <v>472</v>
      </c>
      <c r="M18" s="78">
        <f t="shared" si="2"/>
        <v>467</v>
      </c>
      <c r="N18" s="78">
        <f t="shared" si="2"/>
        <v>429</v>
      </c>
      <c r="O18" s="78">
        <f t="shared" si="2"/>
        <v>439</v>
      </c>
      <c r="P18" s="78">
        <f t="shared" si="2"/>
        <v>0</v>
      </c>
      <c r="Q18" s="78">
        <f t="shared" si="2"/>
        <v>4992</v>
      </c>
      <c r="R18" s="235">
        <f>SUM(R12:S17)</f>
        <v>14724</v>
      </c>
      <c r="S18" s="235"/>
    </row>
    <row r="20" ht="15">
      <c r="B20" s="14"/>
    </row>
  </sheetData>
  <sheetProtection/>
  <mergeCells count="16">
    <mergeCell ref="A1:A10"/>
    <mergeCell ref="B1:B10"/>
    <mergeCell ref="E1:S1"/>
    <mergeCell ref="E2:Q9"/>
    <mergeCell ref="R2:S9"/>
    <mergeCell ref="E10:Q10"/>
    <mergeCell ref="R10:S11"/>
    <mergeCell ref="D1:D10"/>
    <mergeCell ref="C1:C11"/>
    <mergeCell ref="R18:S18"/>
    <mergeCell ref="R12:S12"/>
    <mergeCell ref="R13:S13"/>
    <mergeCell ref="R14:S14"/>
    <mergeCell ref="R15:S15"/>
    <mergeCell ref="R16:S16"/>
    <mergeCell ref="R17:S17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T23"/>
  <sheetViews>
    <sheetView zoomScalePageLayoutView="0" workbookViewId="0" topLeftCell="A1">
      <pane xSplit="2" ySplit="11" topLeftCell="O12" activePane="bottomRight" state="frozen"/>
      <selection pane="topLeft" activeCell="C1" sqref="C1:C16384"/>
      <selection pane="topRight" activeCell="C1" sqref="C1:C16384"/>
      <selection pane="bottomLeft" activeCell="C1" sqref="C1:C16384"/>
      <selection pane="bottomRight" activeCell="X12" sqref="X12:AH12"/>
    </sheetView>
  </sheetViews>
  <sheetFormatPr defaultColWidth="11.421875" defaultRowHeight="15"/>
  <cols>
    <col min="1" max="1" width="20.28125" style="0" bestFit="1" customWidth="1"/>
    <col min="2" max="2" width="36.7109375" style="0" bestFit="1" customWidth="1"/>
    <col min="3" max="3" width="14.421875" style="0" customWidth="1"/>
    <col min="4" max="4" width="9.57421875" style="0" bestFit="1" customWidth="1"/>
    <col min="5" max="6" width="9.57421875" style="20" customWidth="1"/>
    <col min="7" max="7" width="10.8515625" style="15" customWidth="1"/>
    <col min="8" max="8" width="9.28125" style="20" customWidth="1"/>
    <col min="9" max="9" width="9.421875" style="20" customWidth="1"/>
    <col min="10" max="10" width="9.00390625" style="20" bestFit="1" customWidth="1"/>
    <col min="11" max="11" width="9.57421875" style="20" bestFit="1" customWidth="1"/>
    <col min="12" max="12" width="8.8515625" style="20" bestFit="1" customWidth="1"/>
    <col min="13" max="13" width="6.8515625" style="20" bestFit="1" customWidth="1"/>
    <col min="14" max="14" width="5.7109375" style="20" bestFit="1" customWidth="1"/>
    <col min="15" max="15" width="5.8515625" style="20" bestFit="1" customWidth="1"/>
    <col min="16" max="16" width="5.7109375" style="20" bestFit="1" customWidth="1"/>
    <col min="17" max="17" width="5.8515625" style="20" bestFit="1" customWidth="1"/>
    <col min="18" max="18" width="8.140625" style="20" bestFit="1" customWidth="1"/>
    <col min="19" max="19" width="7.421875" style="20" bestFit="1" customWidth="1"/>
    <col min="20" max="20" width="7.57421875" style="20" bestFit="1" customWidth="1"/>
    <col min="21" max="21" width="7.7109375" style="20" bestFit="1" customWidth="1"/>
    <col min="22" max="22" width="6.8515625" style="20" bestFit="1" customWidth="1"/>
    <col min="23" max="23" width="8.00390625" style="20" customWidth="1"/>
    <col min="24" max="24" width="7.00390625" style="20" bestFit="1" customWidth="1"/>
    <col min="25" max="25" width="7.28125" style="20" bestFit="1" customWidth="1"/>
    <col min="26" max="26" width="7.00390625" style="20" bestFit="1" customWidth="1"/>
    <col min="27" max="27" width="7.28125" style="20" bestFit="1" customWidth="1"/>
    <col min="28" max="30" width="7.00390625" style="20" bestFit="1" customWidth="1"/>
    <col min="31" max="31" width="6.28125" style="20" bestFit="1" customWidth="1"/>
    <col min="32" max="32" width="5.8515625" style="20" bestFit="1" customWidth="1"/>
    <col min="33" max="33" width="6.140625" style="20" bestFit="1" customWidth="1"/>
    <col min="34" max="34" width="6.421875" style="20" bestFit="1" customWidth="1"/>
    <col min="35" max="35" width="5.8515625" style="20" bestFit="1" customWidth="1"/>
    <col min="36" max="36" width="7.28125" style="20" customWidth="1"/>
    <col min="37" max="37" width="12.8515625" style="20" customWidth="1"/>
    <col min="38" max="39" width="16.7109375" style="20" bestFit="1" customWidth="1"/>
  </cols>
  <sheetData>
    <row r="1" spans="1:39" ht="73.5" customHeight="1" thickBot="1" thickTop="1">
      <c r="A1" s="165" t="s">
        <v>0</v>
      </c>
      <c r="B1" s="159" t="s">
        <v>1</v>
      </c>
      <c r="C1" s="159" t="s">
        <v>63</v>
      </c>
      <c r="D1" s="183" t="s">
        <v>60</v>
      </c>
      <c r="E1" s="221" t="s">
        <v>69</v>
      </c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3"/>
    </row>
    <row r="2" spans="1:39" ht="15" customHeight="1" thickTop="1">
      <c r="A2" s="166"/>
      <c r="B2" s="169"/>
      <c r="C2" s="160"/>
      <c r="D2" s="184"/>
      <c r="E2" s="224" t="s">
        <v>3</v>
      </c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25"/>
      <c r="AC2" s="225"/>
      <c r="AD2" s="225"/>
      <c r="AE2" s="225"/>
      <c r="AF2" s="225"/>
      <c r="AG2" s="225"/>
      <c r="AH2" s="225"/>
      <c r="AI2" s="225"/>
      <c r="AJ2" s="226"/>
      <c r="AK2" s="200" t="s">
        <v>4</v>
      </c>
      <c r="AL2" s="200"/>
      <c r="AM2" s="204"/>
    </row>
    <row r="3" spans="1:39" ht="15" customHeight="1">
      <c r="A3" s="166"/>
      <c r="B3" s="169"/>
      <c r="C3" s="160"/>
      <c r="D3" s="184"/>
      <c r="E3" s="209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200"/>
      <c r="AB3" s="200"/>
      <c r="AC3" s="200"/>
      <c r="AD3" s="200"/>
      <c r="AE3" s="200"/>
      <c r="AF3" s="200"/>
      <c r="AG3" s="200"/>
      <c r="AH3" s="200"/>
      <c r="AI3" s="200"/>
      <c r="AJ3" s="227"/>
      <c r="AK3" s="200"/>
      <c r="AL3" s="200"/>
      <c r="AM3" s="204"/>
    </row>
    <row r="4" spans="1:39" ht="15" customHeight="1">
      <c r="A4" s="166"/>
      <c r="B4" s="169"/>
      <c r="C4" s="160"/>
      <c r="D4" s="184"/>
      <c r="E4" s="209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0"/>
      <c r="AD4" s="200"/>
      <c r="AE4" s="200"/>
      <c r="AF4" s="200"/>
      <c r="AG4" s="200"/>
      <c r="AH4" s="200"/>
      <c r="AI4" s="200"/>
      <c r="AJ4" s="227"/>
      <c r="AK4" s="200"/>
      <c r="AL4" s="200"/>
      <c r="AM4" s="204"/>
    </row>
    <row r="5" spans="1:39" ht="15" customHeight="1">
      <c r="A5" s="166"/>
      <c r="B5" s="169"/>
      <c r="C5" s="160"/>
      <c r="D5" s="184"/>
      <c r="E5" s="209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0"/>
      <c r="AA5" s="200"/>
      <c r="AB5" s="200"/>
      <c r="AC5" s="200"/>
      <c r="AD5" s="200"/>
      <c r="AE5" s="200"/>
      <c r="AF5" s="200"/>
      <c r="AG5" s="200"/>
      <c r="AH5" s="200"/>
      <c r="AI5" s="200"/>
      <c r="AJ5" s="227"/>
      <c r="AK5" s="200"/>
      <c r="AL5" s="200"/>
      <c r="AM5" s="204"/>
    </row>
    <row r="6" spans="1:39" ht="15" customHeight="1">
      <c r="A6" s="166"/>
      <c r="B6" s="169"/>
      <c r="C6" s="160"/>
      <c r="D6" s="184"/>
      <c r="E6" s="209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200"/>
      <c r="AI6" s="200"/>
      <c r="AJ6" s="227"/>
      <c r="AK6" s="200"/>
      <c r="AL6" s="200"/>
      <c r="AM6" s="204"/>
    </row>
    <row r="7" spans="1:39" ht="15" customHeight="1">
      <c r="A7" s="166"/>
      <c r="B7" s="169"/>
      <c r="C7" s="160"/>
      <c r="D7" s="184"/>
      <c r="E7" s="209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27"/>
      <c r="AK7" s="200"/>
      <c r="AL7" s="200"/>
      <c r="AM7" s="204"/>
    </row>
    <row r="8" spans="1:39" ht="15" customHeight="1">
      <c r="A8" s="166"/>
      <c r="B8" s="169"/>
      <c r="C8" s="160"/>
      <c r="D8" s="184"/>
      <c r="E8" s="209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200"/>
      <c r="X8" s="200"/>
      <c r="Y8" s="200"/>
      <c r="Z8" s="200"/>
      <c r="AA8" s="200"/>
      <c r="AB8" s="200"/>
      <c r="AC8" s="200"/>
      <c r="AD8" s="200"/>
      <c r="AE8" s="200"/>
      <c r="AF8" s="200"/>
      <c r="AG8" s="200"/>
      <c r="AH8" s="200"/>
      <c r="AI8" s="200"/>
      <c r="AJ8" s="227"/>
      <c r="AK8" s="200"/>
      <c r="AL8" s="200"/>
      <c r="AM8" s="204"/>
    </row>
    <row r="9" spans="1:39" ht="15.75" customHeight="1" thickBot="1">
      <c r="A9" s="166"/>
      <c r="B9" s="169"/>
      <c r="C9" s="160"/>
      <c r="D9" s="184"/>
      <c r="E9" s="210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211"/>
      <c r="W9" s="211"/>
      <c r="X9" s="211"/>
      <c r="Y9" s="211"/>
      <c r="Z9" s="211"/>
      <c r="AA9" s="211"/>
      <c r="AB9" s="211"/>
      <c r="AC9" s="211"/>
      <c r="AD9" s="211"/>
      <c r="AE9" s="211"/>
      <c r="AF9" s="211"/>
      <c r="AG9" s="211"/>
      <c r="AH9" s="211"/>
      <c r="AI9" s="211"/>
      <c r="AJ9" s="228"/>
      <c r="AK9" s="202"/>
      <c r="AL9" s="202"/>
      <c r="AM9" s="205"/>
    </row>
    <row r="10" spans="1:39" ht="57.75" customHeight="1" thickBot="1" thickTop="1">
      <c r="A10" s="167"/>
      <c r="B10" s="161"/>
      <c r="C10" s="160"/>
      <c r="D10" s="185"/>
      <c r="E10" s="214" t="s">
        <v>70</v>
      </c>
      <c r="F10" s="215"/>
      <c r="G10" s="215"/>
      <c r="H10" s="215"/>
      <c r="I10" s="215"/>
      <c r="J10" s="216"/>
      <c r="K10" s="206" t="s">
        <v>71</v>
      </c>
      <c r="L10" s="206"/>
      <c r="M10" s="206"/>
      <c r="N10" s="206"/>
      <c r="O10" s="206"/>
      <c r="P10" s="206"/>
      <c r="Q10" s="206"/>
      <c r="R10" s="206"/>
      <c r="S10" s="206"/>
      <c r="T10" s="206"/>
      <c r="U10" s="206"/>
      <c r="V10" s="206"/>
      <c r="W10" s="206"/>
      <c r="X10" s="207" t="s">
        <v>77</v>
      </c>
      <c r="Y10" s="206"/>
      <c r="Z10" s="206"/>
      <c r="AA10" s="206"/>
      <c r="AB10" s="206"/>
      <c r="AC10" s="206"/>
      <c r="AD10" s="206"/>
      <c r="AE10" s="206"/>
      <c r="AF10" s="206"/>
      <c r="AG10" s="206"/>
      <c r="AH10" s="206"/>
      <c r="AI10" s="206"/>
      <c r="AJ10" s="206"/>
      <c r="AK10" s="219" t="s">
        <v>72</v>
      </c>
      <c r="AL10" s="219" t="s">
        <v>132</v>
      </c>
      <c r="AM10" s="219" t="s">
        <v>133</v>
      </c>
    </row>
    <row r="11" spans="1:39" ht="24" thickBot="1">
      <c r="A11" s="100"/>
      <c r="B11" s="100"/>
      <c r="C11" s="161"/>
      <c r="D11" s="100" t="s">
        <v>61</v>
      </c>
      <c r="E11" s="101" t="s">
        <v>134</v>
      </c>
      <c r="F11" s="102" t="s">
        <v>75</v>
      </c>
      <c r="G11" s="101" t="s">
        <v>20</v>
      </c>
      <c r="H11" s="102" t="s">
        <v>23</v>
      </c>
      <c r="I11" s="102" t="s">
        <v>25</v>
      </c>
      <c r="J11" s="102" t="s">
        <v>24</v>
      </c>
      <c r="K11" s="101" t="s">
        <v>7</v>
      </c>
      <c r="L11" s="101" t="s">
        <v>8</v>
      </c>
      <c r="M11" s="101" t="s">
        <v>9</v>
      </c>
      <c r="N11" s="101" t="s">
        <v>10</v>
      </c>
      <c r="O11" s="101" t="s">
        <v>11</v>
      </c>
      <c r="P11" s="101" t="s">
        <v>12</v>
      </c>
      <c r="Q11" s="101" t="s">
        <v>13</v>
      </c>
      <c r="R11" s="101" t="s">
        <v>14</v>
      </c>
      <c r="S11" s="101" t="s">
        <v>15</v>
      </c>
      <c r="T11" s="101" t="s">
        <v>16</v>
      </c>
      <c r="U11" s="101" t="s">
        <v>17</v>
      </c>
      <c r="V11" s="101" t="s">
        <v>18</v>
      </c>
      <c r="W11" s="101" t="s">
        <v>19</v>
      </c>
      <c r="X11" s="101" t="s">
        <v>7</v>
      </c>
      <c r="Y11" s="101" t="s">
        <v>8</v>
      </c>
      <c r="Z11" s="101" t="s">
        <v>9</v>
      </c>
      <c r="AA11" s="101" t="s">
        <v>10</v>
      </c>
      <c r="AB11" s="101" t="s">
        <v>11</v>
      </c>
      <c r="AC11" s="101" t="s">
        <v>12</v>
      </c>
      <c r="AD11" s="101" t="s">
        <v>13</v>
      </c>
      <c r="AE11" s="101" t="s">
        <v>14</v>
      </c>
      <c r="AF11" s="101" t="s">
        <v>15</v>
      </c>
      <c r="AG11" s="101" t="s">
        <v>16</v>
      </c>
      <c r="AH11" s="101" t="s">
        <v>17</v>
      </c>
      <c r="AI11" s="101" t="s">
        <v>18</v>
      </c>
      <c r="AJ11" s="102" t="s">
        <v>19</v>
      </c>
      <c r="AK11" s="220"/>
      <c r="AL11" s="220"/>
      <c r="AM11" s="220"/>
    </row>
    <row r="12" spans="1:46" s="67" customFormat="1" ht="13.5" thickBot="1">
      <c r="A12" s="1" t="s">
        <v>78</v>
      </c>
      <c r="B12" s="64" t="s">
        <v>79</v>
      </c>
      <c r="C12" s="82">
        <f>+D12/'Meta Corte Hosp'!Q63</f>
        <v>1.0227085935042013</v>
      </c>
      <c r="D12" s="87">
        <f>+J12/AK12</f>
        <v>0.2965854921162184</v>
      </c>
      <c r="E12" s="9">
        <v>254</v>
      </c>
      <c r="F12" s="16">
        <f aca="true" t="shared" si="0" ref="F12:F17">+E12+(K12+L12+M12)-(X12+Y12+Z12)</f>
        <v>227</v>
      </c>
      <c r="G12" s="9">
        <f>VLOOKUP($B12,'[1]NUM11'!$H$4:$J$138,2,FALSE)</f>
        <v>269</v>
      </c>
      <c r="H12" s="88">
        <f aca="true" t="shared" si="1" ref="H12:H17">+G12+(Q12+R12)-(AD12+AE12)</f>
        <v>271</v>
      </c>
      <c r="I12" s="88">
        <f aca="true" t="shared" si="2" ref="I12:I17">+G12+(Q12+R12+S12+T12)-(AD12+AE12+AF12+AG12)</f>
        <v>273</v>
      </c>
      <c r="J12" s="93">
        <f>+G12+(Q12+R12+S12+T12+U12+V12)-(AD12+AE12+AF12+AG12+AH12+AI12)</f>
        <v>275</v>
      </c>
      <c r="K12" s="18">
        <f>VLOOKUP($B12,'[3]ACT NUM11'!$G$2:$S$106,2,FALSE)</f>
        <v>3</v>
      </c>
      <c r="L12" s="18">
        <f>VLOOKUP($B12,'[3]ACT NUM11'!$G$2:$S$106,3,FALSE)</f>
        <v>0</v>
      </c>
      <c r="M12" s="18">
        <f>VLOOKUP($B12,'[3]ACT NUM11'!$G$2:$S$106,4,FALSE)</f>
        <v>1</v>
      </c>
      <c r="N12" s="18">
        <f>VLOOKUP($B12,'[3]ACT NUM11'!$G$2:$S$106,5,FALSE)</f>
        <v>4</v>
      </c>
      <c r="O12" s="18">
        <f>VLOOKUP($B12,'[3]ACT NUM11'!$G$2:$S$106,6,FALSE)</f>
        <v>1</v>
      </c>
      <c r="P12" s="18">
        <f>VLOOKUP($B12,'[3]ACT NUM11'!$G$2:$S$106,7,FALSE)</f>
        <v>6</v>
      </c>
      <c r="Q12" s="18">
        <f>VLOOKUP($B12,'[3]ACT NUM11'!$G$2:$S$106,8,FALSE)</f>
        <v>2</v>
      </c>
      <c r="R12" s="18">
        <f>VLOOKUP($B12,'[3]ACT NUM11'!$G$2:$S$106,9,FALSE)</f>
        <v>0</v>
      </c>
      <c r="S12" s="18">
        <f>VLOOKUP($B12,'[3]ACT NUM11'!$G$2:$S$106,10,FALSE)</f>
        <v>3</v>
      </c>
      <c r="T12" s="19">
        <f>VLOOKUP($B12,'[3]ACT NUM11'!$G$2:$S$106,11,FALSE)</f>
        <v>0</v>
      </c>
      <c r="U12" s="18">
        <f>VLOOKUP($B12,'[3]ACT NUM11'!$G$2:$S$106,12,FALSE)</f>
        <v>2</v>
      </c>
      <c r="V12" s="18"/>
      <c r="W12" s="9">
        <f aca="true" t="shared" si="3" ref="W12:W17">SUM(K12:V12)</f>
        <v>22</v>
      </c>
      <c r="X12" s="18">
        <f>VLOOKUP($B12,'[3]ACT NUM11'!$AB$2:$AN$40,2,FALSE)</f>
        <v>30</v>
      </c>
      <c r="Y12" s="18">
        <f>VLOOKUP($B12,'[3]ACT NUM11'!$AB$2:$AN$40,3,FALSE)</f>
        <v>0</v>
      </c>
      <c r="Z12" s="18">
        <f>VLOOKUP($B12,'[3]ACT NUM11'!$AB$2:$AN$40,4,FALSE)</f>
        <v>1</v>
      </c>
      <c r="AA12" s="18">
        <f>VLOOKUP($B12,'[3]ACT NUM11'!$AB$2:$AN$40,5,FALSE)</f>
        <v>0</v>
      </c>
      <c r="AB12" s="18">
        <f>VLOOKUP($B12,'[3]ACT NUM11'!$AB$2:$AN$40,6,FALSE)</f>
        <v>0</v>
      </c>
      <c r="AC12" s="18">
        <f>VLOOKUP($B12,'[3]ACT NUM11'!$AB$2:$AN$40,7,FALSE)</f>
        <v>0</v>
      </c>
      <c r="AD12" s="18">
        <f>VLOOKUP($B12,'[3]ACT NUM11'!$AB$2:$AN$40,8,FALSE)</f>
        <v>0</v>
      </c>
      <c r="AE12" s="18">
        <f>VLOOKUP($B12,'[3]ACT NUM11'!$AB$2:$AN$40,9,FALSE)</f>
        <v>0</v>
      </c>
      <c r="AF12" s="18">
        <f>VLOOKUP($B12,'[3]ACT NUM11'!$AB$2:$AN$40,10,FALSE)</f>
        <v>0</v>
      </c>
      <c r="AG12" s="18">
        <f>VLOOKUP($B12,'[3]ACT NUM11'!$AB$2:$AN$40,11,FALSE)</f>
        <v>1</v>
      </c>
      <c r="AH12" s="18">
        <f>VLOOKUP($B12,'[3]ACT NUM11'!$AB$2:$AN$40,12,FALSE)</f>
        <v>0</v>
      </c>
      <c r="AI12" s="18"/>
      <c r="AJ12" s="9">
        <f aca="true" t="shared" si="4" ref="AJ12:AJ17">SUM(X12:AI12)</f>
        <v>32</v>
      </c>
      <c r="AK12" s="74">
        <f aca="true" t="shared" si="5" ref="AK12:AK17">+AL12+AM12</f>
        <v>927.22</v>
      </c>
      <c r="AL12" s="74">
        <f>6641*0.1</f>
        <v>664.1</v>
      </c>
      <c r="AM12" s="74">
        <f>3289*0.08</f>
        <v>263.12</v>
      </c>
      <c r="AN12" s="72"/>
      <c r="AO12" s="72"/>
      <c r="AQ12" s="72"/>
      <c r="AR12" s="72"/>
      <c r="AT12" s="72"/>
    </row>
    <row r="13" spans="1:46" s="67" customFormat="1" ht="13.5" thickBot="1">
      <c r="A13" s="1" t="s">
        <v>53</v>
      </c>
      <c r="B13" s="64" t="s">
        <v>80</v>
      </c>
      <c r="C13" s="82">
        <f>+D13/'Meta Corte Hosp'!Q64</f>
        <v>1.069867010341883</v>
      </c>
      <c r="D13" s="87">
        <f>+J13/AK13</f>
        <v>0.29956276289572725</v>
      </c>
      <c r="E13" s="9">
        <v>386</v>
      </c>
      <c r="F13" s="16">
        <f t="shared" si="0"/>
        <v>392</v>
      </c>
      <c r="G13" s="9">
        <f>VLOOKUP($B13,'[1]NUM11'!$H$4:$J$138,2,FALSE)</f>
        <v>419</v>
      </c>
      <c r="H13" s="88">
        <f t="shared" si="1"/>
        <v>422</v>
      </c>
      <c r="I13" s="88">
        <f t="shared" si="2"/>
        <v>433</v>
      </c>
      <c r="J13" s="93">
        <f>+G13+(Q13+R13+S13+T13+U13+V13)-(AD13+AE13+AF13+AG13+AH13+AI13)</f>
        <v>433</v>
      </c>
      <c r="K13" s="18">
        <f>VLOOKUP($B13,'[3]ACT NUM11'!$G$2:$S$106,2,FALSE)</f>
        <v>2</v>
      </c>
      <c r="L13" s="18">
        <f>VLOOKUP($B13,'[3]ACT NUM11'!$G$2:$S$106,3,FALSE)</f>
        <v>1</v>
      </c>
      <c r="M13" s="18">
        <f>VLOOKUP($B13,'[3]ACT NUM11'!$G$2:$S$106,4,FALSE)</f>
        <v>3</v>
      </c>
      <c r="N13" s="18">
        <f>VLOOKUP($B13,'[3]ACT NUM11'!$G$2:$S$106,5,FALSE)</f>
        <v>0</v>
      </c>
      <c r="O13" s="18">
        <f>VLOOKUP($B13,'[3]ACT NUM11'!$G$2:$S$106,6,FALSE)</f>
        <v>8</v>
      </c>
      <c r="P13" s="18">
        <f>VLOOKUP($B13,'[3]ACT NUM11'!$G$2:$S$106,7,FALSE)</f>
        <v>8</v>
      </c>
      <c r="Q13" s="18">
        <f>VLOOKUP($B13,'[3]ACT NUM11'!$G$2:$S$106,8,FALSE)</f>
        <v>3</v>
      </c>
      <c r="R13" s="18">
        <f>VLOOKUP($B13,'[3]ACT NUM11'!$G$2:$S$106,9,FALSE)</f>
        <v>0</v>
      </c>
      <c r="S13" s="18">
        <f>VLOOKUP($B13,'[3]ACT NUM11'!$G$2:$S$106,10,FALSE)</f>
        <v>4</v>
      </c>
      <c r="T13" s="19">
        <f>VLOOKUP($B13,'[3]ACT NUM11'!$G$2:$S$106,11,FALSE)</f>
        <v>7</v>
      </c>
      <c r="U13" s="18">
        <f>VLOOKUP($B13,'[3]ACT NUM11'!$G$2:$S$106,12,FALSE)</f>
        <v>0</v>
      </c>
      <c r="V13" s="18"/>
      <c r="W13" s="9">
        <f t="shared" si="3"/>
        <v>36</v>
      </c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9">
        <f t="shared" si="4"/>
        <v>0</v>
      </c>
      <c r="AK13" s="74">
        <f t="shared" si="5"/>
        <v>1445.44</v>
      </c>
      <c r="AL13" s="74">
        <f>10836*0.1</f>
        <v>1083.6000000000001</v>
      </c>
      <c r="AM13" s="74">
        <f>4523*0.08</f>
        <v>361.84000000000003</v>
      </c>
      <c r="AN13" s="72"/>
      <c r="AO13" s="72"/>
      <c r="AQ13" s="72"/>
      <c r="AR13" s="72"/>
      <c r="AT13" s="72"/>
    </row>
    <row r="14" spans="1:46" s="67" customFormat="1" ht="13.5" thickBot="1">
      <c r="A14" s="1" t="s">
        <v>54</v>
      </c>
      <c r="B14" s="64" t="s">
        <v>81</v>
      </c>
      <c r="C14" s="82">
        <f>+D14/'Meta Corte Hosp'!Q65</f>
        <v>0.6729741951571785</v>
      </c>
      <c r="D14" s="87">
        <f>+J14/AK14</f>
        <v>0.14805432293457926</v>
      </c>
      <c r="E14" s="9">
        <v>256</v>
      </c>
      <c r="F14" s="16">
        <f t="shared" si="0"/>
        <v>269</v>
      </c>
      <c r="G14" s="9">
        <f>VLOOKUP($B14,'[1]NUM11'!$H$4:$J$138,2,FALSE)</f>
        <v>334</v>
      </c>
      <c r="H14" s="88">
        <f t="shared" si="1"/>
        <v>345</v>
      </c>
      <c r="I14" s="88">
        <f t="shared" si="2"/>
        <v>352</v>
      </c>
      <c r="J14" s="93">
        <f>+G14+(Q14+R14+S14+T14+U14+V14)-(AD14+AE14+AF14+AG14+AH14+AI14)</f>
        <v>353</v>
      </c>
      <c r="K14" s="18">
        <f>VLOOKUP($B14,'[3]ACT NUM11'!$G$2:$S$106,2,FALSE)</f>
        <v>3</v>
      </c>
      <c r="L14" s="18">
        <f>VLOOKUP($B14,'[3]ACT NUM11'!$G$2:$S$106,3,FALSE)</f>
        <v>8</v>
      </c>
      <c r="M14" s="18">
        <f>VLOOKUP($B14,'[3]ACT NUM11'!$G$2:$S$106,4,FALSE)</f>
        <v>2</v>
      </c>
      <c r="N14" s="18">
        <f>VLOOKUP($B14,'[3]ACT NUM11'!$G$2:$S$106,5,FALSE)</f>
        <v>1</v>
      </c>
      <c r="O14" s="18">
        <f>VLOOKUP($B14,'[3]ACT NUM11'!$G$2:$S$106,6,FALSE)</f>
        <v>2</v>
      </c>
      <c r="P14" s="18">
        <f>VLOOKUP($B14,'[3]ACT NUM11'!$G$2:$S$106,7,FALSE)</f>
        <v>4</v>
      </c>
      <c r="Q14" s="18">
        <f>VLOOKUP($B14,'[3]ACT NUM11'!$G$2:$S$106,8,FALSE)</f>
        <v>3</v>
      </c>
      <c r="R14" s="18">
        <f>VLOOKUP($B14,'[3]ACT NUM11'!$G$2:$S$106,9,FALSE)</f>
        <v>8</v>
      </c>
      <c r="S14" s="18">
        <f>VLOOKUP($B14,'[3]ACT NUM11'!$G$2:$S$106,10,FALSE)</f>
        <v>5</v>
      </c>
      <c r="T14" s="19">
        <f>VLOOKUP($B14,'[3]ACT NUM11'!$G$2:$S$106,11,FALSE)</f>
        <v>2</v>
      </c>
      <c r="U14" s="18">
        <f>VLOOKUP($B14,'[3]ACT NUM11'!$G$2:$S$106,12,FALSE)</f>
        <v>1</v>
      </c>
      <c r="V14" s="18"/>
      <c r="W14" s="9">
        <f t="shared" si="3"/>
        <v>39</v>
      </c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9">
        <f t="shared" si="4"/>
        <v>0</v>
      </c>
      <c r="AK14" s="74">
        <f t="shared" si="5"/>
        <v>2384.26</v>
      </c>
      <c r="AL14" s="74">
        <f>17253*0.1</f>
        <v>1725.3000000000002</v>
      </c>
      <c r="AM14" s="74">
        <f>8237*0.08</f>
        <v>658.96</v>
      </c>
      <c r="AN14" s="72"/>
      <c r="AO14" s="72"/>
      <c r="AQ14" s="72"/>
      <c r="AR14" s="72"/>
      <c r="AT14" s="72"/>
    </row>
    <row r="15" spans="1:46" s="67" customFormat="1" ht="13.5" thickBot="1">
      <c r="A15" s="1" t="s">
        <v>55</v>
      </c>
      <c r="B15" s="64" t="s">
        <v>82</v>
      </c>
      <c r="C15" s="82">
        <f>+D15/'Meta Corte Hosp'!Q66</f>
        <v>0.8702236681041167</v>
      </c>
      <c r="D15" s="87">
        <f>+J15/AK15</f>
        <v>0.19144920698290566</v>
      </c>
      <c r="E15" s="9">
        <v>154</v>
      </c>
      <c r="F15" s="16">
        <f t="shared" si="0"/>
        <v>160</v>
      </c>
      <c r="G15" s="9">
        <f>VLOOKUP($B15,'[1]NUM11'!$H$4:$J$138,2,FALSE)</f>
        <v>195</v>
      </c>
      <c r="H15" s="88">
        <f t="shared" si="1"/>
        <v>203</v>
      </c>
      <c r="I15" s="88">
        <f t="shared" si="2"/>
        <v>211</v>
      </c>
      <c r="J15" s="93">
        <f>+G15+(Q15+R15+S15+T15+U15+V15)-(AD15+AE15+AF15+AG15+AH15+AI15)</f>
        <v>211</v>
      </c>
      <c r="K15" s="18">
        <f>VLOOKUP($B15,'[3]ACT NUM11'!$G$2:$S$106,2,FALSE)</f>
        <v>0</v>
      </c>
      <c r="L15" s="18">
        <f>VLOOKUP($B15,'[3]ACT NUM11'!$G$2:$S$106,3,FALSE)</f>
        <v>0</v>
      </c>
      <c r="M15" s="18">
        <f>VLOOKUP($B15,'[3]ACT NUM11'!$G$2:$S$106,4,FALSE)</f>
        <v>6</v>
      </c>
      <c r="N15" s="18">
        <f>VLOOKUP($B15,'[3]ACT NUM11'!$G$2:$S$106,5,FALSE)</f>
        <v>8</v>
      </c>
      <c r="O15" s="18">
        <f>VLOOKUP($B15,'[3]ACT NUM11'!$G$2:$S$106,6,FALSE)</f>
        <v>3</v>
      </c>
      <c r="P15" s="18">
        <f>VLOOKUP($B15,'[3]ACT NUM11'!$G$2:$S$106,7,FALSE)</f>
        <v>0</v>
      </c>
      <c r="Q15" s="18">
        <f>VLOOKUP($B15,'[3]ACT NUM11'!$G$2:$S$106,8,FALSE)</f>
        <v>5</v>
      </c>
      <c r="R15" s="18">
        <f>VLOOKUP($B15,'[3]ACT NUM11'!$G$2:$S$106,9,FALSE)</f>
        <v>3</v>
      </c>
      <c r="S15" s="18">
        <f>VLOOKUP($B15,'[3]ACT NUM11'!$G$2:$S$106,10,FALSE)</f>
        <v>5</v>
      </c>
      <c r="T15" s="19">
        <f>VLOOKUP($B15,'[3]ACT NUM11'!$G$2:$S$106,11,FALSE)</f>
        <v>3</v>
      </c>
      <c r="U15" s="18">
        <f>VLOOKUP($B15,'[3]ACT NUM11'!$G$2:$S$106,12,FALSE)</f>
        <v>0</v>
      </c>
      <c r="V15" s="18"/>
      <c r="W15" s="9">
        <f t="shared" si="3"/>
        <v>33</v>
      </c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9">
        <f t="shared" si="4"/>
        <v>0</v>
      </c>
      <c r="AK15" s="74">
        <f t="shared" si="5"/>
        <v>1102.1200000000001</v>
      </c>
      <c r="AL15" s="74">
        <f>8174*0.1</f>
        <v>817.4000000000001</v>
      </c>
      <c r="AM15" s="74">
        <f>3559*0.08</f>
        <v>284.72</v>
      </c>
      <c r="AN15" s="72"/>
      <c r="AO15" s="72"/>
      <c r="AQ15" s="72"/>
      <c r="AR15" s="72"/>
      <c r="AT15" s="72"/>
    </row>
    <row r="16" spans="1:46" s="67" customFormat="1" ht="13.5" thickBot="1">
      <c r="A16" s="1" t="s">
        <v>56</v>
      </c>
      <c r="B16" s="64" t="s">
        <v>83</v>
      </c>
      <c r="C16" s="82">
        <f>+D16/'Meta Corte Hosp'!Q67</f>
        <v>1.2066616419294989</v>
      </c>
      <c r="D16" s="87">
        <f>+J16/AK16</f>
        <v>0.2654655612244898</v>
      </c>
      <c r="E16" s="9">
        <v>284</v>
      </c>
      <c r="F16" s="16">
        <f t="shared" si="0"/>
        <v>295</v>
      </c>
      <c r="G16" s="9">
        <f>VLOOKUP($B16,'[1]NUM11'!$H$4:$J$138,2,FALSE)</f>
        <v>327</v>
      </c>
      <c r="H16" s="88">
        <f t="shared" si="1"/>
        <v>330</v>
      </c>
      <c r="I16" s="88">
        <f t="shared" si="2"/>
        <v>334</v>
      </c>
      <c r="J16" s="93">
        <f>+G16+(Q16+R16+S16+T16+U16+V16)-(AD16+AE16+AF16+AG16+AH16+AI16)</f>
        <v>333</v>
      </c>
      <c r="K16" s="18">
        <f>VLOOKUP($B16,'[3]ACT NUM11'!$G$2:$S$106,2,FALSE)</f>
        <v>5</v>
      </c>
      <c r="L16" s="18">
        <f>VLOOKUP($B16,'[3]ACT NUM11'!$G$2:$S$106,3,FALSE)</f>
        <v>2</v>
      </c>
      <c r="M16" s="18">
        <f>VLOOKUP($B16,'[3]ACT NUM11'!$G$2:$S$106,4,FALSE)</f>
        <v>5</v>
      </c>
      <c r="N16" s="18">
        <f>VLOOKUP($B16,'[3]ACT NUM11'!$G$2:$S$106,5,FALSE)</f>
        <v>2</v>
      </c>
      <c r="O16" s="18">
        <f>VLOOKUP($B16,'[3]ACT NUM11'!$G$2:$S$106,6,FALSE)</f>
        <v>4</v>
      </c>
      <c r="P16" s="18">
        <f>VLOOKUP($B16,'[3]ACT NUM11'!$G$2:$S$106,7,FALSE)</f>
        <v>4</v>
      </c>
      <c r="Q16" s="18">
        <f>VLOOKUP($B16,'[3]ACT NUM11'!$G$2:$S$106,8,FALSE)</f>
        <v>7</v>
      </c>
      <c r="R16" s="18">
        <f>VLOOKUP($B16,'[3]ACT NUM11'!$G$2:$S$106,9,FALSE)</f>
        <v>9</v>
      </c>
      <c r="S16" s="18">
        <f>VLOOKUP($B16,'[3]ACT NUM11'!$G$2:$S$106,10,FALSE)</f>
        <v>3</v>
      </c>
      <c r="T16" s="19">
        <f>VLOOKUP($B16,'[3]ACT NUM11'!$G$2:$S$106,11,FALSE)</f>
        <v>13</v>
      </c>
      <c r="U16" s="18">
        <f>VLOOKUP($B16,'[3]ACT NUM11'!$G$2:$S$106,12,FALSE)</f>
        <v>4</v>
      </c>
      <c r="V16" s="18"/>
      <c r="W16" s="9">
        <f t="shared" si="3"/>
        <v>58</v>
      </c>
      <c r="X16" s="18">
        <f>VLOOKUP($B16,'[3]ACT NUM11'!$AB$2:$AN$40,2,FALSE)</f>
        <v>0</v>
      </c>
      <c r="Y16" s="18">
        <f>VLOOKUP($B16,'[3]ACT NUM11'!$AB$2:$AN$40,3,FALSE)</f>
        <v>0</v>
      </c>
      <c r="Z16" s="18">
        <f>VLOOKUP($B16,'[3]ACT NUM11'!$AB$2:$AN$40,4,FALSE)</f>
        <v>1</v>
      </c>
      <c r="AA16" s="18">
        <f>VLOOKUP($B16,'[3]ACT NUM11'!$AB$2:$AN$40,5,FALSE)</f>
        <v>1</v>
      </c>
      <c r="AB16" s="18">
        <f>VLOOKUP($B16,'[3]ACT NUM11'!$AB$2:$AN$40,6,FALSE)</f>
        <v>6</v>
      </c>
      <c r="AC16" s="18">
        <f>VLOOKUP($B16,'[3]ACT NUM11'!$AB$2:$AN$40,7,FALSE)</f>
        <v>1</v>
      </c>
      <c r="AD16" s="18">
        <f>VLOOKUP($B16,'[3]ACT NUM11'!$AB$2:$AN$40,8,FALSE)</f>
        <v>3</v>
      </c>
      <c r="AE16" s="18">
        <f>VLOOKUP($B16,'[3]ACT NUM11'!$AB$2:$AN$40,9,FALSE)</f>
        <v>10</v>
      </c>
      <c r="AF16" s="18">
        <f>VLOOKUP($B16,'[3]ACT NUM11'!$AB$2:$AN$40,10,FALSE)</f>
        <v>7</v>
      </c>
      <c r="AG16" s="18">
        <f>VLOOKUP($B16,'[3]ACT NUM11'!$AB$2:$AN$40,11,FALSE)</f>
        <v>5</v>
      </c>
      <c r="AH16" s="18">
        <f>VLOOKUP($B16,'[3]ACT NUM11'!$AB$2:$AN$40,12,FALSE)</f>
        <v>5</v>
      </c>
      <c r="AI16" s="18"/>
      <c r="AJ16" s="9">
        <f t="shared" si="4"/>
        <v>39</v>
      </c>
      <c r="AK16" s="74">
        <f t="shared" si="5"/>
        <v>1254.4</v>
      </c>
      <c r="AL16" s="74">
        <f>8960*0.1</f>
        <v>896</v>
      </c>
      <c r="AM16" s="74">
        <f>4480*0.08</f>
        <v>358.40000000000003</v>
      </c>
      <c r="AN16" s="72"/>
      <c r="AO16" s="72"/>
      <c r="AQ16" s="72"/>
      <c r="AR16" s="72"/>
      <c r="AT16" s="72"/>
    </row>
    <row r="17" spans="1:46" s="67" customFormat="1" ht="15.75" customHeight="1" thickBot="1">
      <c r="A17" s="1" t="s">
        <v>57</v>
      </c>
      <c r="B17" s="64" t="s">
        <v>84</v>
      </c>
      <c r="C17" s="82">
        <f>+D17/'Meta Corte Hosp'!Q68</f>
        <v>1.0658533385806113</v>
      </c>
      <c r="D17" s="87">
        <f>+J17/AK17</f>
        <v>0.2344877344877345</v>
      </c>
      <c r="E17" s="9">
        <v>137</v>
      </c>
      <c r="F17" s="16">
        <f t="shared" si="0"/>
        <v>142</v>
      </c>
      <c r="G17" s="9">
        <f>VLOOKUP($B17,'[1]NUM11'!$H$4:$J$138,2,FALSE)</f>
        <v>152</v>
      </c>
      <c r="H17" s="88">
        <f t="shared" si="1"/>
        <v>154</v>
      </c>
      <c r="I17" s="88">
        <f t="shared" si="2"/>
        <v>156</v>
      </c>
      <c r="J17" s="93">
        <f>+G17+(Q17+R17+S17+T17+U17+V17)-(AD17+AE17+AF17+AG17+AH17+AI17)</f>
        <v>156</v>
      </c>
      <c r="K17" s="18">
        <f>VLOOKUP($B17,'[3]ACT NUM11'!$G$2:$S$106,2,FALSE)</f>
        <v>4</v>
      </c>
      <c r="L17" s="18">
        <f>VLOOKUP($B17,'[3]ACT NUM11'!$G$2:$S$106,3,FALSE)</f>
        <v>0</v>
      </c>
      <c r="M17" s="18">
        <f>VLOOKUP($B17,'[3]ACT NUM11'!$G$2:$S$106,4,FALSE)</f>
        <v>4</v>
      </c>
      <c r="N17" s="18">
        <f>VLOOKUP($B17,'[3]ACT NUM11'!$G$2:$S$106,5,FALSE)</f>
        <v>4</v>
      </c>
      <c r="O17" s="18">
        <f>VLOOKUP($B17,'[3]ACT NUM11'!$G$2:$S$106,6,FALSE)</f>
        <v>2</v>
      </c>
      <c r="P17" s="18">
        <f>VLOOKUP($B17,'[3]ACT NUM11'!$G$2:$S$106,7,FALSE)</f>
        <v>1</v>
      </c>
      <c r="Q17" s="18">
        <f>VLOOKUP($B17,'[3]ACT NUM11'!$G$2:$S$106,8,FALSE)</f>
        <v>1</v>
      </c>
      <c r="R17" s="18">
        <f>VLOOKUP($B17,'[3]ACT NUM11'!$G$2:$S$106,9,FALSE)</f>
        <v>2</v>
      </c>
      <c r="S17" s="18">
        <f>VLOOKUP($B17,'[3]ACT NUM11'!$G$2:$S$106,10,FALSE)</f>
        <v>0</v>
      </c>
      <c r="T17" s="19">
        <f>VLOOKUP($B17,'[3]ACT NUM11'!$G$2:$S$106,11,FALSE)</f>
        <v>2</v>
      </c>
      <c r="U17" s="18">
        <f>VLOOKUP($B17,'[3]ACT NUM11'!$G$2:$S$106,12,FALSE)</f>
        <v>0</v>
      </c>
      <c r="V17" s="18"/>
      <c r="W17" s="9">
        <f t="shared" si="3"/>
        <v>20</v>
      </c>
      <c r="X17" s="18">
        <f>VLOOKUP($B17,'[3]ACT NUM11'!$AB$2:$AN$40,2,FALSE)</f>
        <v>1</v>
      </c>
      <c r="Y17" s="18">
        <f>VLOOKUP($B17,'[3]ACT NUM11'!$AB$2:$AN$40,3,FALSE)</f>
        <v>1</v>
      </c>
      <c r="Z17" s="18">
        <f>VLOOKUP($B17,'[3]ACT NUM11'!$AB$2:$AN$40,4,FALSE)</f>
        <v>1</v>
      </c>
      <c r="AA17" s="18">
        <f>VLOOKUP($B17,'[3]ACT NUM11'!$AB$2:$AN$40,5,FALSE)</f>
        <v>0</v>
      </c>
      <c r="AB17" s="18">
        <f>VLOOKUP($B17,'[3]ACT NUM11'!$AB$2:$AN$40,6,FALSE)</f>
        <v>1</v>
      </c>
      <c r="AC17" s="18">
        <f>VLOOKUP($B17,'[3]ACT NUM11'!$AB$2:$AN$40,7,FALSE)</f>
        <v>1</v>
      </c>
      <c r="AD17" s="18">
        <f>VLOOKUP($B17,'[3]ACT NUM11'!$AB$2:$AN$40,8,FALSE)</f>
        <v>0</v>
      </c>
      <c r="AE17" s="18">
        <f>VLOOKUP($B17,'[3]ACT NUM11'!$AB$2:$AN$40,9,FALSE)</f>
        <v>1</v>
      </c>
      <c r="AF17" s="18">
        <f>VLOOKUP($B17,'[3]ACT NUM11'!$AB$2:$AN$40,10,FALSE)</f>
        <v>0</v>
      </c>
      <c r="AG17" s="18">
        <f>VLOOKUP($B17,'[3]ACT NUM11'!$AB$2:$AN$40,11,FALSE)</f>
        <v>0</v>
      </c>
      <c r="AH17" s="18">
        <f>VLOOKUP($B17,'[3]ACT NUM11'!$AB$2:$AN$40,12,FALSE)</f>
        <v>0</v>
      </c>
      <c r="AI17" s="18"/>
      <c r="AJ17" s="9">
        <f t="shared" si="4"/>
        <v>6</v>
      </c>
      <c r="AK17" s="74">
        <f t="shared" si="5"/>
        <v>665.28</v>
      </c>
      <c r="AL17" s="74">
        <f>4596*0.1</f>
        <v>459.6</v>
      </c>
      <c r="AM17" s="74">
        <f>2571*0.08</f>
        <v>205.68</v>
      </c>
      <c r="AN17" s="72"/>
      <c r="AO17" s="72"/>
      <c r="AQ17" s="72"/>
      <c r="AR17" s="72"/>
      <c r="AT17" s="72"/>
    </row>
    <row r="18" spans="1:39" s="66" customFormat="1" ht="13.5" thickBot="1">
      <c r="A18" s="71"/>
      <c r="B18" s="68" t="s">
        <v>85</v>
      </c>
      <c r="C18" s="68"/>
      <c r="D18" s="76"/>
      <c r="E18" s="21">
        <f>SUM(E12:E17)</f>
        <v>1471</v>
      </c>
      <c r="F18" s="21">
        <f aca="true" t="shared" si="6" ref="F18:AD18">SUM(F12:F17)</f>
        <v>1485</v>
      </c>
      <c r="G18" s="21">
        <f>SUM(G12:G17)</f>
        <v>1696</v>
      </c>
      <c r="H18" s="21">
        <f>SUM(H12:H17)</f>
        <v>1725</v>
      </c>
      <c r="I18" s="21">
        <f>SUM(I12:I17)</f>
        <v>1759</v>
      </c>
      <c r="J18" s="21">
        <f>SUM(J12:J17)</f>
        <v>1761</v>
      </c>
      <c r="K18" s="21">
        <f t="shared" si="6"/>
        <v>17</v>
      </c>
      <c r="L18" s="21">
        <f t="shared" si="6"/>
        <v>11</v>
      </c>
      <c r="M18" s="21">
        <f t="shared" si="6"/>
        <v>21</v>
      </c>
      <c r="N18" s="21">
        <f t="shared" si="6"/>
        <v>19</v>
      </c>
      <c r="O18" s="21">
        <f t="shared" si="6"/>
        <v>20</v>
      </c>
      <c r="P18" s="21">
        <f t="shared" si="6"/>
        <v>23</v>
      </c>
      <c r="Q18" s="21">
        <f t="shared" si="6"/>
        <v>21</v>
      </c>
      <c r="R18" s="21">
        <f t="shared" si="6"/>
        <v>22</v>
      </c>
      <c r="S18" s="21">
        <f t="shared" si="6"/>
        <v>20</v>
      </c>
      <c r="T18" s="21">
        <f t="shared" si="6"/>
        <v>27</v>
      </c>
      <c r="U18" s="21">
        <f t="shared" si="6"/>
        <v>7</v>
      </c>
      <c r="V18" s="21">
        <f t="shared" si="6"/>
        <v>0</v>
      </c>
      <c r="W18" s="21">
        <f t="shared" si="6"/>
        <v>208</v>
      </c>
      <c r="X18" s="21">
        <f t="shared" si="6"/>
        <v>31</v>
      </c>
      <c r="Y18" s="21">
        <f t="shared" si="6"/>
        <v>1</v>
      </c>
      <c r="Z18" s="21">
        <f t="shared" si="6"/>
        <v>3</v>
      </c>
      <c r="AA18" s="21">
        <f t="shared" si="6"/>
        <v>1</v>
      </c>
      <c r="AB18" s="21">
        <f t="shared" si="6"/>
        <v>7</v>
      </c>
      <c r="AC18" s="21">
        <f t="shared" si="6"/>
        <v>2</v>
      </c>
      <c r="AD18" s="21">
        <f t="shared" si="6"/>
        <v>3</v>
      </c>
      <c r="AE18" s="21">
        <f aca="true" t="shared" si="7" ref="AE18:AM18">SUM(AE12:AE17)</f>
        <v>11</v>
      </c>
      <c r="AF18" s="21">
        <f t="shared" si="7"/>
        <v>7</v>
      </c>
      <c r="AG18" s="21">
        <f t="shared" si="7"/>
        <v>6</v>
      </c>
      <c r="AH18" s="21">
        <f t="shared" si="7"/>
        <v>5</v>
      </c>
      <c r="AI18" s="21">
        <f t="shared" si="7"/>
        <v>0</v>
      </c>
      <c r="AJ18" s="21">
        <f t="shared" si="7"/>
        <v>77</v>
      </c>
      <c r="AK18" s="21">
        <f>SUM(AK12:AK17)</f>
        <v>7778.72</v>
      </c>
      <c r="AL18" s="21">
        <f t="shared" si="7"/>
        <v>5646.000000000001</v>
      </c>
      <c r="AM18" s="21">
        <f t="shared" si="7"/>
        <v>2132.7200000000003</v>
      </c>
    </row>
    <row r="20" ht="15">
      <c r="W20" s="99"/>
    </row>
    <row r="21" spans="23:26" ht="15">
      <c r="W21" s="99"/>
      <c r="Y21" s="99"/>
      <c r="Z21" s="99"/>
    </row>
    <row r="22" ht="15">
      <c r="W22" s="99"/>
    </row>
    <row r="23" ht="15">
      <c r="W23" s="99"/>
    </row>
  </sheetData>
  <sheetProtection/>
  <mergeCells count="13">
    <mergeCell ref="E1:AM1"/>
    <mergeCell ref="A1:A10"/>
    <mergeCell ref="B1:B10"/>
    <mergeCell ref="C1:C11"/>
    <mergeCell ref="D1:D10"/>
    <mergeCell ref="E2:AJ9"/>
    <mergeCell ref="E10:J10"/>
    <mergeCell ref="AK2:AM9"/>
    <mergeCell ref="K10:W10"/>
    <mergeCell ref="X10:AJ10"/>
    <mergeCell ref="AK10:AK11"/>
    <mergeCell ref="AL10:AL11"/>
    <mergeCell ref="AM10:AM11"/>
  </mergeCells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K18"/>
  <sheetViews>
    <sheetView zoomScalePageLayoutView="0" workbookViewId="0" topLeftCell="A1">
      <pane xSplit="2" ySplit="11" topLeftCell="I12" activePane="bottomRight" state="frozen"/>
      <selection pane="topLeft" activeCell="C1" sqref="C1:C16384"/>
      <selection pane="topRight" activeCell="C1" sqref="C1:C16384"/>
      <selection pane="bottomLeft" activeCell="C1" sqref="C1:C16384"/>
      <selection pane="bottomRight" activeCell="X12" sqref="X12:AH12"/>
    </sheetView>
  </sheetViews>
  <sheetFormatPr defaultColWidth="11.421875" defaultRowHeight="15"/>
  <cols>
    <col min="1" max="1" width="20.28125" style="0" bestFit="1" customWidth="1"/>
    <col min="2" max="2" width="36.7109375" style="0" bestFit="1" customWidth="1"/>
    <col min="3" max="3" width="14.421875" style="0" customWidth="1"/>
    <col min="4" max="4" width="12.8515625" style="0" customWidth="1"/>
    <col min="5" max="6" width="9.57421875" style="20" customWidth="1"/>
    <col min="7" max="7" width="10.8515625" style="20" customWidth="1"/>
    <col min="8" max="8" width="9.28125" style="20" customWidth="1"/>
    <col min="9" max="9" width="9.421875" style="20" customWidth="1"/>
    <col min="10" max="10" width="9.28125" style="20" customWidth="1"/>
    <col min="11" max="12" width="9.8515625" style="20" bestFit="1" customWidth="1"/>
    <col min="13" max="17" width="7.28125" style="20" bestFit="1" customWidth="1"/>
    <col min="18" max="22" width="7.421875" style="20" bestFit="1" customWidth="1"/>
    <col min="23" max="23" width="8.00390625" style="20" customWidth="1"/>
    <col min="24" max="24" width="7.140625" style="20" bestFit="1" customWidth="1"/>
    <col min="25" max="25" width="7.00390625" style="20" bestFit="1" customWidth="1"/>
    <col min="26" max="35" width="7.140625" style="20" bestFit="1" customWidth="1"/>
    <col min="36" max="36" width="7.28125" style="20" customWidth="1"/>
    <col min="37" max="37" width="21.8515625" style="20" customWidth="1"/>
  </cols>
  <sheetData>
    <row r="1" spans="1:37" ht="73.5" customHeight="1" thickBot="1" thickTop="1">
      <c r="A1" s="165" t="s">
        <v>0</v>
      </c>
      <c r="B1" s="159" t="s">
        <v>1</v>
      </c>
      <c r="C1" s="159" t="s">
        <v>63</v>
      </c>
      <c r="D1" s="183" t="s">
        <v>60</v>
      </c>
      <c r="E1" s="233" t="s">
        <v>136</v>
      </c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4"/>
      <c r="AB1" s="234"/>
      <c r="AC1" s="234"/>
      <c r="AD1" s="234"/>
      <c r="AE1" s="234"/>
      <c r="AF1" s="234"/>
      <c r="AG1" s="234"/>
      <c r="AH1" s="234"/>
      <c r="AI1" s="234"/>
      <c r="AJ1" s="234"/>
      <c r="AK1" s="234"/>
    </row>
    <row r="2" spans="1:37" ht="15" customHeight="1" thickTop="1">
      <c r="A2" s="166"/>
      <c r="B2" s="169"/>
      <c r="C2" s="160"/>
      <c r="D2" s="184"/>
      <c r="E2" s="224" t="s">
        <v>3</v>
      </c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25"/>
      <c r="AC2" s="225"/>
      <c r="AD2" s="225"/>
      <c r="AE2" s="225"/>
      <c r="AF2" s="225"/>
      <c r="AG2" s="225"/>
      <c r="AH2" s="225"/>
      <c r="AI2" s="225"/>
      <c r="AJ2" s="226"/>
      <c r="AK2" s="198" t="s">
        <v>4</v>
      </c>
    </row>
    <row r="3" spans="1:37" ht="15" customHeight="1">
      <c r="A3" s="166"/>
      <c r="B3" s="169"/>
      <c r="C3" s="160"/>
      <c r="D3" s="184"/>
      <c r="E3" s="209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200"/>
      <c r="AB3" s="200"/>
      <c r="AC3" s="200"/>
      <c r="AD3" s="200"/>
      <c r="AE3" s="200"/>
      <c r="AF3" s="200"/>
      <c r="AG3" s="200"/>
      <c r="AH3" s="200"/>
      <c r="AI3" s="200"/>
      <c r="AJ3" s="227"/>
      <c r="AK3" s="200"/>
    </row>
    <row r="4" spans="1:37" ht="15" customHeight="1">
      <c r="A4" s="166"/>
      <c r="B4" s="169"/>
      <c r="C4" s="160"/>
      <c r="D4" s="184"/>
      <c r="E4" s="209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0"/>
      <c r="AD4" s="200"/>
      <c r="AE4" s="200"/>
      <c r="AF4" s="200"/>
      <c r="AG4" s="200"/>
      <c r="AH4" s="200"/>
      <c r="AI4" s="200"/>
      <c r="AJ4" s="227"/>
      <c r="AK4" s="200"/>
    </row>
    <row r="5" spans="1:37" ht="15" customHeight="1">
      <c r="A5" s="166"/>
      <c r="B5" s="169"/>
      <c r="C5" s="160"/>
      <c r="D5" s="184"/>
      <c r="E5" s="209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0"/>
      <c r="AA5" s="200"/>
      <c r="AB5" s="200"/>
      <c r="AC5" s="200"/>
      <c r="AD5" s="200"/>
      <c r="AE5" s="200"/>
      <c r="AF5" s="200"/>
      <c r="AG5" s="200"/>
      <c r="AH5" s="200"/>
      <c r="AI5" s="200"/>
      <c r="AJ5" s="227"/>
      <c r="AK5" s="200"/>
    </row>
    <row r="6" spans="1:37" ht="15" customHeight="1">
      <c r="A6" s="166"/>
      <c r="B6" s="169"/>
      <c r="C6" s="160"/>
      <c r="D6" s="184"/>
      <c r="E6" s="209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200"/>
      <c r="AI6" s="200"/>
      <c r="AJ6" s="227"/>
      <c r="AK6" s="200"/>
    </row>
    <row r="7" spans="1:37" ht="15" customHeight="1">
      <c r="A7" s="166"/>
      <c r="B7" s="169"/>
      <c r="C7" s="160"/>
      <c r="D7" s="184"/>
      <c r="E7" s="209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27"/>
      <c r="AK7" s="200"/>
    </row>
    <row r="8" spans="1:37" ht="15" customHeight="1">
      <c r="A8" s="166"/>
      <c r="B8" s="169"/>
      <c r="C8" s="160"/>
      <c r="D8" s="184"/>
      <c r="E8" s="209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200"/>
      <c r="X8" s="200"/>
      <c r="Y8" s="200"/>
      <c r="Z8" s="200"/>
      <c r="AA8" s="200"/>
      <c r="AB8" s="200"/>
      <c r="AC8" s="200"/>
      <c r="AD8" s="200"/>
      <c r="AE8" s="200"/>
      <c r="AF8" s="200"/>
      <c r="AG8" s="200"/>
      <c r="AH8" s="200"/>
      <c r="AI8" s="200"/>
      <c r="AJ8" s="227"/>
      <c r="AK8" s="200"/>
    </row>
    <row r="9" spans="1:37" ht="15.75" customHeight="1" thickBot="1">
      <c r="A9" s="166"/>
      <c r="B9" s="169"/>
      <c r="C9" s="160"/>
      <c r="D9" s="184"/>
      <c r="E9" s="210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211"/>
      <c r="W9" s="211"/>
      <c r="X9" s="211"/>
      <c r="Y9" s="211"/>
      <c r="Z9" s="211"/>
      <c r="AA9" s="211"/>
      <c r="AB9" s="211"/>
      <c r="AC9" s="211"/>
      <c r="AD9" s="211"/>
      <c r="AE9" s="211"/>
      <c r="AF9" s="211"/>
      <c r="AG9" s="211"/>
      <c r="AH9" s="211"/>
      <c r="AI9" s="211"/>
      <c r="AJ9" s="228"/>
      <c r="AK9" s="202"/>
    </row>
    <row r="10" spans="1:37" ht="64.5" customHeight="1" thickBot="1" thickTop="1">
      <c r="A10" s="167"/>
      <c r="B10" s="161"/>
      <c r="C10" s="160"/>
      <c r="D10" s="185"/>
      <c r="E10" s="214" t="s">
        <v>137</v>
      </c>
      <c r="F10" s="215"/>
      <c r="G10" s="215"/>
      <c r="H10" s="215"/>
      <c r="I10" s="215"/>
      <c r="J10" s="216"/>
      <c r="K10" s="214" t="s">
        <v>138</v>
      </c>
      <c r="L10" s="215"/>
      <c r="M10" s="215"/>
      <c r="N10" s="215"/>
      <c r="O10" s="215"/>
      <c r="P10" s="215"/>
      <c r="Q10" s="215"/>
      <c r="R10" s="215"/>
      <c r="S10" s="215"/>
      <c r="T10" s="215"/>
      <c r="U10" s="215"/>
      <c r="V10" s="215"/>
      <c r="W10" s="215"/>
      <c r="X10" s="214" t="s">
        <v>139</v>
      </c>
      <c r="Y10" s="215"/>
      <c r="Z10" s="215"/>
      <c r="AA10" s="215"/>
      <c r="AB10" s="215"/>
      <c r="AC10" s="215"/>
      <c r="AD10" s="215"/>
      <c r="AE10" s="215"/>
      <c r="AF10" s="215"/>
      <c r="AG10" s="215"/>
      <c r="AH10" s="215"/>
      <c r="AI10" s="215"/>
      <c r="AJ10" s="216"/>
      <c r="AK10" s="236" t="s">
        <v>140</v>
      </c>
    </row>
    <row r="11" spans="1:37" ht="20.25" customHeight="1" thickBot="1">
      <c r="A11" s="100"/>
      <c r="B11" s="100"/>
      <c r="C11" s="161"/>
      <c r="D11" s="100" t="s">
        <v>61</v>
      </c>
      <c r="E11" s="101" t="s">
        <v>134</v>
      </c>
      <c r="F11" s="102" t="s">
        <v>75</v>
      </c>
      <c r="G11" s="101" t="s">
        <v>20</v>
      </c>
      <c r="H11" s="102" t="s">
        <v>23</v>
      </c>
      <c r="I11" s="102" t="s">
        <v>25</v>
      </c>
      <c r="J11" s="102" t="s">
        <v>24</v>
      </c>
      <c r="K11" s="101" t="s">
        <v>7</v>
      </c>
      <c r="L11" s="101" t="s">
        <v>8</v>
      </c>
      <c r="M11" s="101" t="s">
        <v>9</v>
      </c>
      <c r="N11" s="101" t="s">
        <v>10</v>
      </c>
      <c r="O11" s="101" t="s">
        <v>11</v>
      </c>
      <c r="P11" s="101" t="s">
        <v>12</v>
      </c>
      <c r="Q11" s="101" t="s">
        <v>13</v>
      </c>
      <c r="R11" s="101" t="s">
        <v>14</v>
      </c>
      <c r="S11" s="101" t="s">
        <v>15</v>
      </c>
      <c r="T11" s="101" t="s">
        <v>16</v>
      </c>
      <c r="U11" s="101" t="s">
        <v>17</v>
      </c>
      <c r="V11" s="101" t="s">
        <v>18</v>
      </c>
      <c r="W11" s="101" t="s">
        <v>19</v>
      </c>
      <c r="X11" s="101" t="s">
        <v>7</v>
      </c>
      <c r="Y11" s="101" t="s">
        <v>8</v>
      </c>
      <c r="Z11" s="101" t="s">
        <v>9</v>
      </c>
      <c r="AA11" s="101" t="s">
        <v>10</v>
      </c>
      <c r="AB11" s="101" t="s">
        <v>11</v>
      </c>
      <c r="AC11" s="101" t="s">
        <v>12</v>
      </c>
      <c r="AD11" s="101" t="s">
        <v>13</v>
      </c>
      <c r="AE11" s="101" t="s">
        <v>14</v>
      </c>
      <c r="AF11" s="101" t="s">
        <v>15</v>
      </c>
      <c r="AG11" s="101" t="s">
        <v>16</v>
      </c>
      <c r="AH11" s="101" t="s">
        <v>17</v>
      </c>
      <c r="AI11" s="101" t="s">
        <v>18</v>
      </c>
      <c r="AJ11" s="102" t="s">
        <v>19</v>
      </c>
      <c r="AK11" s="220"/>
    </row>
    <row r="12" spans="1:37" s="67" customFormat="1" ht="13.5" thickBot="1">
      <c r="A12" s="1" t="s">
        <v>78</v>
      </c>
      <c r="B12" s="64" t="s">
        <v>79</v>
      </c>
      <c r="C12" s="82">
        <f>+D12/'Meta Corte Hosp'!R63</f>
        <v>1.2519172573892134</v>
      </c>
      <c r="D12" s="87">
        <f>+J12/AK12</f>
        <v>0.21282593375616632</v>
      </c>
      <c r="E12" s="9">
        <v>500</v>
      </c>
      <c r="F12" s="16">
        <f aca="true" t="shared" si="0" ref="F12:F17">+E12+(K12+L12+M12)-(X12+Y12+Z12)</f>
        <v>446</v>
      </c>
      <c r="G12" s="9">
        <f>VLOOKUP($B12,'[2]NUM12'!$G$2:$I$152,3,FALSE)</f>
        <v>312</v>
      </c>
      <c r="H12" s="88">
        <f aca="true" t="shared" si="1" ref="H12:H17">+G12+(Q12+R12)-(AD12+AE12)</f>
        <v>270</v>
      </c>
      <c r="I12" s="17">
        <f aca="true" t="shared" si="2" ref="I12:I17">+G12+(Q12+R12+S12+T12)-(AD12+AE12+AF12+AG12)</f>
        <v>295</v>
      </c>
      <c r="J12" s="93">
        <f>+G12+(Q12+R12+S12+T12+U12+V12)-(AD12+AE12+AF12+AG12+AH12+AI12)</f>
        <v>302</v>
      </c>
      <c r="K12" s="103">
        <f>VLOOKUP($B12,'[3]ACT NUM12'!$G$2:$S$139,2,FALSE)</f>
        <v>25</v>
      </c>
      <c r="L12" s="103">
        <f>VLOOKUP($B12,'[3]ACT NUM12'!$G$2:$S$139,3,FALSE)</f>
        <v>28</v>
      </c>
      <c r="M12" s="103">
        <f>VLOOKUP($B12,'[3]ACT NUM12'!$G$2:$S$139,4,FALSE)</f>
        <v>36</v>
      </c>
      <c r="N12" s="103">
        <f>VLOOKUP($B12,'[3]ACT NUM12'!$G$2:$S$139,5,FALSE)</f>
        <v>9</v>
      </c>
      <c r="O12" s="103">
        <f>VLOOKUP($B12,'[3]ACT NUM12'!$G$2:$S$139,6,FALSE)</f>
        <v>4</v>
      </c>
      <c r="P12" s="103">
        <f>VLOOKUP($B12,'[3]ACT NUM12'!$G$2:$S$139,7,FALSE)</f>
        <v>19</v>
      </c>
      <c r="Q12" s="103">
        <f>VLOOKUP($B12,'[3]ACT NUM12'!$G$2:$S$139,8,FALSE)</f>
        <v>25</v>
      </c>
      <c r="R12" s="103">
        <f>VLOOKUP($B12,'[3]ACT NUM12'!$G$2:$S$139,9,FALSE)</f>
        <v>22</v>
      </c>
      <c r="S12" s="103">
        <f>VLOOKUP($B12,'[3]ACT NUM12'!$G$2:$S$139,10,FALSE)</f>
        <v>27</v>
      </c>
      <c r="T12" s="103">
        <f>VLOOKUP($B12,'[3]ACT NUM12'!$G$2:$S$139,11,FALSE)</f>
        <v>12</v>
      </c>
      <c r="U12" s="103">
        <f>VLOOKUP($B12,'[3]ACT NUM12'!$G$2:$S$139,12,FALSE)</f>
        <v>8</v>
      </c>
      <c r="V12" s="103"/>
      <c r="W12" s="9">
        <f aca="true" t="shared" si="3" ref="W12:W17">SUM(K12:V12)</f>
        <v>215</v>
      </c>
      <c r="X12" s="103">
        <f>VLOOKUP($B12,'[3]ACT NUM12_ERROR'!$AB$2:$AN$97,2,FALSE)</f>
        <v>74</v>
      </c>
      <c r="Y12" s="103">
        <f>VLOOKUP($B12,'[3]ACT NUM12_ERROR'!$AB$2:$AN$97,3,FALSE)</f>
        <v>30</v>
      </c>
      <c r="Z12" s="103">
        <f>VLOOKUP($B12,'[3]ACT NUM12_ERROR'!$AB$2:$AN$97,4,FALSE)</f>
        <v>39</v>
      </c>
      <c r="AA12" s="103">
        <f>VLOOKUP($B12,'[3]ACT NUM12_ERROR'!$AB$2:$AN$97,5,FALSE)</f>
        <v>29</v>
      </c>
      <c r="AB12" s="103">
        <f>VLOOKUP($B12,'[3]ACT NUM12_ERROR'!$AB$2:$AN$97,6,FALSE)</f>
        <v>1</v>
      </c>
      <c r="AC12" s="103">
        <f>VLOOKUP($B12,'[3]ACT NUM12_ERROR'!$AB$2:$AN$97,7,FALSE)</f>
        <v>3</v>
      </c>
      <c r="AD12" s="103">
        <f>VLOOKUP($B12,'[3]ACT NUM12_ERROR'!$AB$2:$AN$97,8,FALSE)</f>
        <v>35</v>
      </c>
      <c r="AE12" s="103">
        <f>VLOOKUP($B12,'[3]ACT NUM12_ERROR'!$AB$2:$AN$97,9,FALSE)</f>
        <v>54</v>
      </c>
      <c r="AF12" s="18">
        <f>VLOOKUP($B12,'[3]ACT NUM12_ERROR'!$AB$2:$AN$97,10,FALSE)</f>
        <v>12</v>
      </c>
      <c r="AG12" s="18">
        <f>VLOOKUP($B12,'[3]ACT NUM12_ERROR'!$AB$2:$AN$97,11,FALSE)</f>
        <v>2</v>
      </c>
      <c r="AH12" s="18">
        <f>VLOOKUP($B12,'[3]ACT NUM12_ERROR'!$AB$2:$AN$97,12,FALSE)</f>
        <v>1</v>
      </c>
      <c r="AI12" s="18"/>
      <c r="AJ12" s="9">
        <f aca="true" t="shared" si="4" ref="AJ12:AJ17">SUM(X12:AI12)</f>
        <v>280</v>
      </c>
      <c r="AK12" s="74">
        <f>6450*0.22</f>
        <v>1419</v>
      </c>
    </row>
    <row r="13" spans="1:37" s="67" customFormat="1" ht="13.5" thickBot="1">
      <c r="A13" s="1" t="s">
        <v>53</v>
      </c>
      <c r="B13" s="64" t="s">
        <v>80</v>
      </c>
      <c r="C13" s="82">
        <f>+D13/'Meta Corte Hosp'!R64</f>
        <v>1.6679301727291118</v>
      </c>
      <c r="D13" s="87">
        <f>+J13/AK13</f>
        <v>0.283548129363949</v>
      </c>
      <c r="E13" s="9">
        <v>673</v>
      </c>
      <c r="F13" s="16">
        <f t="shared" si="0"/>
        <v>729</v>
      </c>
      <c r="G13" s="9">
        <f>VLOOKUP($B13,'[2]NUM12'!$G$2:$I$152,3,FALSE)</f>
        <v>533</v>
      </c>
      <c r="H13" s="88">
        <f t="shared" si="1"/>
        <v>594</v>
      </c>
      <c r="I13" s="17">
        <f t="shared" si="2"/>
        <v>633</v>
      </c>
      <c r="J13" s="93">
        <f>+G13+(Q13+R13+S13+T13+U13+V13)-(AD13+AE13+AF13+AG13+AH13+AI13)</f>
        <v>653</v>
      </c>
      <c r="K13" s="103">
        <f>VLOOKUP($B13,'[3]ACT NUM12'!$G$2:$S$139,2,FALSE)</f>
        <v>29</v>
      </c>
      <c r="L13" s="103">
        <f>VLOOKUP($B13,'[3]ACT NUM12'!$G$2:$S$139,3,FALSE)</f>
        <v>19</v>
      </c>
      <c r="M13" s="103">
        <f>VLOOKUP($B13,'[3]ACT NUM12'!$G$2:$S$139,4,FALSE)</f>
        <v>37</v>
      </c>
      <c r="N13" s="103">
        <f>VLOOKUP($B13,'[3]ACT NUM12'!$G$2:$S$139,5,FALSE)</f>
        <v>37</v>
      </c>
      <c r="O13" s="103">
        <f>VLOOKUP($B13,'[3]ACT NUM12'!$G$2:$S$139,6,FALSE)</f>
        <v>18</v>
      </c>
      <c r="P13" s="103">
        <f>VLOOKUP($B13,'[3]ACT NUM12'!$G$2:$S$139,7,FALSE)</f>
        <v>30</v>
      </c>
      <c r="Q13" s="103">
        <f>VLOOKUP($B13,'[3]ACT NUM12'!$G$2:$S$139,8,FALSE)</f>
        <v>24</v>
      </c>
      <c r="R13" s="103">
        <f>VLOOKUP($B13,'[3]ACT NUM12'!$G$2:$S$139,9,FALSE)</f>
        <v>53</v>
      </c>
      <c r="S13" s="103">
        <f>VLOOKUP($B13,'[3]ACT NUM12'!$G$2:$S$139,10,FALSE)</f>
        <v>27</v>
      </c>
      <c r="T13" s="103">
        <f>VLOOKUP($B13,'[3]ACT NUM12'!$G$2:$S$139,11,FALSE)</f>
        <v>18</v>
      </c>
      <c r="U13" s="103">
        <f>VLOOKUP($B13,'[3]ACT NUM12'!$G$2:$S$139,12,FALSE)</f>
        <v>21</v>
      </c>
      <c r="V13" s="103"/>
      <c r="W13" s="9">
        <f t="shared" si="3"/>
        <v>313</v>
      </c>
      <c r="X13" s="103">
        <f>VLOOKUP($B13,'[3]ACT NUM12_ERROR'!$AB$2:$AN$97,2,FALSE)</f>
        <v>8</v>
      </c>
      <c r="Y13" s="103">
        <f>VLOOKUP($B13,'[3]ACT NUM12_ERROR'!$AB$2:$AN$97,3,FALSE)</f>
        <v>14</v>
      </c>
      <c r="Z13" s="103">
        <f>VLOOKUP($B13,'[3]ACT NUM12_ERROR'!$AB$2:$AN$97,4,FALSE)</f>
        <v>7</v>
      </c>
      <c r="AA13" s="103">
        <f>VLOOKUP($B13,'[3]ACT NUM12_ERROR'!$AB$2:$AN$97,5,FALSE)</f>
        <v>18</v>
      </c>
      <c r="AB13" s="103">
        <f>VLOOKUP($B13,'[3]ACT NUM12_ERROR'!$AB$2:$AN$97,6,FALSE)</f>
        <v>20</v>
      </c>
      <c r="AC13" s="103">
        <f>VLOOKUP($B13,'[3]ACT NUM12_ERROR'!$AB$2:$AN$97,7,FALSE)</f>
        <v>5</v>
      </c>
      <c r="AD13" s="103">
        <f>VLOOKUP($B13,'[3]ACT NUM12_ERROR'!$AB$2:$AN$97,8,FALSE)</f>
        <v>1</v>
      </c>
      <c r="AE13" s="103">
        <f>VLOOKUP($B13,'[3]ACT NUM12_ERROR'!$AB$2:$AN$97,9,FALSE)</f>
        <v>15</v>
      </c>
      <c r="AF13" s="18">
        <f>VLOOKUP($B13,'[3]ACT NUM12_ERROR'!$AB$2:$AN$97,10,FALSE)</f>
        <v>4</v>
      </c>
      <c r="AG13" s="18">
        <f>VLOOKUP($B13,'[3]ACT NUM12_ERROR'!$AB$2:$AN$97,11,FALSE)</f>
        <v>2</v>
      </c>
      <c r="AH13" s="18">
        <f>VLOOKUP($B13,'[3]ACT NUM12_ERROR'!$AB$2:$AN$97,12,FALSE)</f>
        <v>1</v>
      </c>
      <c r="AI13" s="18"/>
      <c r="AJ13" s="9">
        <f t="shared" si="4"/>
        <v>95</v>
      </c>
      <c r="AK13" s="74">
        <f>10468*0.22</f>
        <v>2302.96</v>
      </c>
    </row>
    <row r="14" spans="1:37" s="67" customFormat="1" ht="13.5" thickBot="1">
      <c r="A14" s="1" t="s">
        <v>54</v>
      </c>
      <c r="B14" s="64" t="s">
        <v>81</v>
      </c>
      <c r="C14" s="82">
        <f>+D14/'Meta Corte Hosp'!R65</f>
        <v>1.684469667753099</v>
      </c>
      <c r="D14" s="87">
        <f>+J14/AK14</f>
        <v>0.28635984351802685</v>
      </c>
      <c r="E14" s="9">
        <v>0</v>
      </c>
      <c r="F14" s="16">
        <f t="shared" si="0"/>
        <v>198</v>
      </c>
      <c r="G14" s="9">
        <f>VLOOKUP($B14,'[2]NUM12'!$G$2:$I$152,3,FALSE)</f>
        <v>719</v>
      </c>
      <c r="H14" s="88">
        <f t="shared" si="1"/>
        <v>864</v>
      </c>
      <c r="I14" s="17">
        <f t="shared" si="2"/>
        <v>982</v>
      </c>
      <c r="J14" s="93">
        <f>+G14+(Q14+R14+S14+T14+U14+V14)-(AD14+AE14+AF14+AG14+AH14+AI14)</f>
        <v>1057</v>
      </c>
      <c r="K14" s="103">
        <f>VLOOKUP($B14,'[3]ACT NUM12'!$G$2:$S$139,2,FALSE)</f>
        <v>106</v>
      </c>
      <c r="L14" s="103">
        <f>VLOOKUP($B14,'[3]ACT NUM12'!$G$2:$S$139,3,FALSE)</f>
        <v>0</v>
      </c>
      <c r="M14" s="103">
        <f>VLOOKUP($B14,'[3]ACT NUM12'!$G$2:$S$139,4,FALSE)</f>
        <v>102</v>
      </c>
      <c r="N14" s="103">
        <f>VLOOKUP($B14,'[3]ACT NUM12'!$G$2:$S$139,5,FALSE)</f>
        <v>73</v>
      </c>
      <c r="O14" s="103">
        <f>VLOOKUP($B14,'[3]ACT NUM12'!$G$2:$S$139,6,FALSE)</f>
        <v>84</v>
      </c>
      <c r="P14" s="103">
        <f>VLOOKUP($B14,'[3]ACT NUM12'!$G$2:$S$139,7,FALSE)</f>
        <v>58</v>
      </c>
      <c r="Q14" s="103">
        <f>VLOOKUP($B14,'[3]ACT NUM12'!$G$2:$S$139,8,FALSE)</f>
        <v>60</v>
      </c>
      <c r="R14" s="103">
        <f>VLOOKUP($B14,'[3]ACT NUM12'!$G$2:$S$139,9,FALSE)</f>
        <v>92</v>
      </c>
      <c r="S14" s="103">
        <f>VLOOKUP($B14,'[3]ACT NUM12'!$G$2:$S$139,10,FALSE)</f>
        <v>63</v>
      </c>
      <c r="T14" s="103">
        <f>VLOOKUP($B14,'[3]ACT NUM12'!$G$2:$S$139,11,FALSE)</f>
        <v>67</v>
      </c>
      <c r="U14" s="103">
        <f>VLOOKUP($B14,'[3]ACT NUM12'!$G$2:$S$139,12,FALSE)</f>
        <v>81</v>
      </c>
      <c r="V14" s="103"/>
      <c r="W14" s="9">
        <f t="shared" si="3"/>
        <v>786</v>
      </c>
      <c r="X14" s="103">
        <f>VLOOKUP($B14,'[3]ACT NUM12_ERROR'!$AB$2:$AN$97,2,FALSE)</f>
        <v>0</v>
      </c>
      <c r="Y14" s="103">
        <f>VLOOKUP($B14,'[3]ACT NUM12_ERROR'!$AB$2:$AN$97,3,FALSE)</f>
        <v>0</v>
      </c>
      <c r="Z14" s="103">
        <f>VLOOKUP($B14,'[3]ACT NUM12_ERROR'!$AB$2:$AN$97,4,FALSE)</f>
        <v>10</v>
      </c>
      <c r="AA14" s="103">
        <f>VLOOKUP($B14,'[3]ACT NUM12_ERROR'!$AB$2:$AN$97,5,FALSE)</f>
        <v>0</v>
      </c>
      <c r="AB14" s="103">
        <f>VLOOKUP($B14,'[3]ACT NUM12_ERROR'!$AB$2:$AN$97,6,FALSE)</f>
        <v>0</v>
      </c>
      <c r="AC14" s="103">
        <f>VLOOKUP($B14,'[3]ACT NUM12_ERROR'!$AB$2:$AN$97,7,FALSE)</f>
        <v>1</v>
      </c>
      <c r="AD14" s="103">
        <f>VLOOKUP($B14,'[3]ACT NUM12_ERROR'!$AB$2:$AN$97,8,FALSE)</f>
        <v>4</v>
      </c>
      <c r="AE14" s="103">
        <f>VLOOKUP($B14,'[3]ACT NUM12_ERROR'!$AB$2:$AN$97,9,FALSE)</f>
        <v>3</v>
      </c>
      <c r="AF14" s="18">
        <f>VLOOKUP($B14,'[3]ACT NUM12_ERROR'!$AB$2:$AN$97,10,FALSE)</f>
        <v>9</v>
      </c>
      <c r="AG14" s="18">
        <f>VLOOKUP($B14,'[3]ACT NUM12_ERROR'!$AB$2:$AN$97,11,FALSE)</f>
        <v>3</v>
      </c>
      <c r="AH14" s="18">
        <f>VLOOKUP($B14,'[3]ACT NUM12_ERROR'!$AB$2:$AN$97,12,FALSE)</f>
        <v>6</v>
      </c>
      <c r="AI14" s="18"/>
      <c r="AJ14" s="9">
        <f t="shared" si="4"/>
        <v>36</v>
      </c>
      <c r="AK14" s="74">
        <f>16778*0.22</f>
        <v>3691.16</v>
      </c>
    </row>
    <row r="15" spans="1:37" s="67" customFormat="1" ht="13.5" thickBot="1">
      <c r="A15" s="1" t="s">
        <v>55</v>
      </c>
      <c r="B15" s="64" t="s">
        <v>82</v>
      </c>
      <c r="C15" s="82">
        <f>+D15/'Meta Corte Hosp'!R66</f>
        <v>1.0719457635894407</v>
      </c>
      <c r="D15" s="87">
        <f>+J15/AK15</f>
        <v>0.18223077981020494</v>
      </c>
      <c r="E15" s="9">
        <v>0</v>
      </c>
      <c r="F15" s="16">
        <f t="shared" si="0"/>
        <v>97</v>
      </c>
      <c r="G15" s="9">
        <f>VLOOKUP($B15,'[2]NUM12'!$G$2:$I$152,3,FALSE)</f>
        <v>251</v>
      </c>
      <c r="H15" s="88">
        <f t="shared" si="1"/>
        <v>257</v>
      </c>
      <c r="I15" s="17">
        <f t="shared" si="2"/>
        <v>296</v>
      </c>
      <c r="J15" s="93">
        <f>+G15+(Q15+R15+S15+T15+U15+V15)-(AD15+AE15+AF15+AG15+AH15+AI15)</f>
        <v>318</v>
      </c>
      <c r="K15" s="103">
        <f>VLOOKUP($B15,'[3]ACT NUM12'!$G$2:$S$139,2,FALSE)</f>
        <v>27</v>
      </c>
      <c r="L15" s="103">
        <f>VLOOKUP($B15,'[3]ACT NUM12'!$G$2:$S$139,3,FALSE)</f>
        <v>53</v>
      </c>
      <c r="M15" s="103">
        <f>VLOOKUP($B15,'[3]ACT NUM12'!$G$2:$S$139,4,FALSE)</f>
        <v>42</v>
      </c>
      <c r="N15" s="103">
        <f>VLOOKUP($B15,'[3]ACT NUM12'!$G$2:$S$139,5,FALSE)</f>
        <v>43</v>
      </c>
      <c r="O15" s="103">
        <f>VLOOKUP($B15,'[3]ACT NUM12'!$G$2:$S$139,6,FALSE)</f>
        <v>51</v>
      </c>
      <c r="P15" s="103">
        <f>VLOOKUP($B15,'[3]ACT NUM12'!$G$2:$S$139,7,FALSE)</f>
        <v>39</v>
      </c>
      <c r="Q15" s="103">
        <f>VLOOKUP($B15,'[3]ACT NUM12'!$G$2:$S$139,8,FALSE)</f>
        <v>15</v>
      </c>
      <c r="R15" s="103">
        <f>VLOOKUP($B15,'[3]ACT NUM12'!$G$2:$S$139,9,FALSE)</f>
        <v>17</v>
      </c>
      <c r="S15" s="103">
        <f>VLOOKUP($B15,'[3]ACT NUM12'!$G$2:$S$139,10,FALSE)</f>
        <v>27</v>
      </c>
      <c r="T15" s="103">
        <f>VLOOKUP($B15,'[3]ACT NUM12'!$G$2:$S$139,11,FALSE)</f>
        <v>50</v>
      </c>
      <c r="U15" s="103">
        <f>VLOOKUP($B15,'[3]ACT NUM12'!$G$2:$S$139,12,FALSE)</f>
        <v>31</v>
      </c>
      <c r="V15" s="103"/>
      <c r="W15" s="9">
        <f t="shared" si="3"/>
        <v>395</v>
      </c>
      <c r="X15" s="103">
        <f>VLOOKUP($B15,'[3]ACT NUM12_ERROR'!$AB$2:$AN$97,2,FALSE)</f>
        <v>5</v>
      </c>
      <c r="Y15" s="103">
        <f>VLOOKUP($B15,'[3]ACT NUM12_ERROR'!$AB$2:$AN$97,3,FALSE)</f>
        <v>14</v>
      </c>
      <c r="Z15" s="103">
        <f>VLOOKUP($B15,'[3]ACT NUM12_ERROR'!$AB$2:$AN$97,4,FALSE)</f>
        <v>6</v>
      </c>
      <c r="AA15" s="103">
        <f>VLOOKUP($B15,'[3]ACT NUM12_ERROR'!$AB$2:$AN$97,5,FALSE)</f>
        <v>4</v>
      </c>
      <c r="AB15" s="103">
        <f>VLOOKUP($B15,'[3]ACT NUM12_ERROR'!$AB$2:$AN$97,6,FALSE)</f>
        <v>11</v>
      </c>
      <c r="AC15" s="103">
        <f>VLOOKUP($B15,'[3]ACT NUM12_ERROR'!$AB$2:$AN$97,7,FALSE)</f>
        <v>14</v>
      </c>
      <c r="AD15" s="103">
        <f>VLOOKUP($B15,'[3]ACT NUM12_ERROR'!$AB$2:$AN$97,8,FALSE)</f>
        <v>26</v>
      </c>
      <c r="AE15" s="103">
        <f>VLOOKUP($B15,'[3]ACT NUM12_ERROR'!$AB$2:$AN$97,9,FALSE)</f>
        <v>0</v>
      </c>
      <c r="AF15" s="18">
        <f>VLOOKUP($B15,'[3]ACT NUM12_ERROR'!$AB$2:$AN$97,10,FALSE)</f>
        <v>13</v>
      </c>
      <c r="AG15" s="18">
        <f>VLOOKUP($B15,'[3]ACT NUM12_ERROR'!$AB$2:$AN$97,11,FALSE)</f>
        <v>25</v>
      </c>
      <c r="AH15" s="18">
        <f>VLOOKUP($B15,'[3]ACT NUM12_ERROR'!$AB$2:$AN$97,12,FALSE)</f>
        <v>9</v>
      </c>
      <c r="AI15" s="18"/>
      <c r="AJ15" s="9">
        <f t="shared" si="4"/>
        <v>127</v>
      </c>
      <c r="AK15" s="74">
        <f>7932*0.22</f>
        <v>1745.04</v>
      </c>
    </row>
    <row r="16" spans="1:37" s="67" customFormat="1" ht="13.5" thickBot="1">
      <c r="A16" s="1" t="s">
        <v>56</v>
      </c>
      <c r="B16" s="64" t="s">
        <v>83</v>
      </c>
      <c r="C16" s="82">
        <f>+D16/'Meta Corte Hosp'!R67</f>
        <v>1.336898395721925</v>
      </c>
      <c r="D16" s="87">
        <f>+J16/AK16</f>
        <v>0.22727272727272727</v>
      </c>
      <c r="E16" s="9">
        <v>0</v>
      </c>
      <c r="F16" s="16">
        <f t="shared" si="0"/>
        <v>0</v>
      </c>
      <c r="G16" s="9">
        <f>VLOOKUP($B16,'[2]NUM12'!$G$2:$I$152,3,FALSE)</f>
        <v>363</v>
      </c>
      <c r="H16" s="88">
        <f t="shared" si="1"/>
        <v>402</v>
      </c>
      <c r="I16" s="17">
        <f t="shared" si="2"/>
        <v>429</v>
      </c>
      <c r="J16" s="93">
        <f>+G16+(Q16+R16+S16+T16+U16+V16)-(AD16+AE16+AF16+AG16+AH16+AI16)</f>
        <v>436</v>
      </c>
      <c r="K16" s="103">
        <f>VLOOKUP($B16,'[3]ACT NUM12'!$G$2:$S$139,2,FALSE)</f>
        <v>0</v>
      </c>
      <c r="L16" s="103">
        <f>VLOOKUP($B16,'[3]ACT NUM12'!$G$2:$S$139,3,FALSE)</f>
        <v>0</v>
      </c>
      <c r="M16" s="103">
        <f>VLOOKUP($B16,'[3]ACT NUM12'!$G$2:$S$139,4,FALSE)</f>
        <v>0</v>
      </c>
      <c r="N16" s="103">
        <f>VLOOKUP($B16,'[3]ACT NUM12'!$G$2:$S$139,5,FALSE)</f>
        <v>0</v>
      </c>
      <c r="O16" s="103">
        <f>VLOOKUP($B16,'[3]ACT NUM12'!$G$2:$S$139,6,FALSE)</f>
        <v>127</v>
      </c>
      <c r="P16" s="103">
        <f>VLOOKUP($B16,'[3]ACT NUM12'!$G$2:$S$139,7,FALSE)</f>
        <v>20</v>
      </c>
      <c r="Q16" s="103">
        <f>VLOOKUP($B16,'[3]ACT NUM12'!$G$2:$S$139,8,FALSE)</f>
        <v>17</v>
      </c>
      <c r="R16" s="103">
        <f>VLOOKUP($B16,'[3]ACT NUM12'!$G$2:$S$139,9,FALSE)</f>
        <v>38</v>
      </c>
      <c r="S16" s="103">
        <f>VLOOKUP($B16,'[3]ACT NUM12'!$G$2:$S$139,10,FALSE)</f>
        <v>17</v>
      </c>
      <c r="T16" s="103">
        <f>VLOOKUP($B16,'[3]ACT NUM12'!$G$2:$S$139,11,FALSE)</f>
        <v>26</v>
      </c>
      <c r="U16" s="103">
        <f>VLOOKUP($B16,'[3]ACT NUM12'!$G$2:$S$139,12,FALSE)</f>
        <v>12</v>
      </c>
      <c r="V16" s="103"/>
      <c r="W16" s="9">
        <f t="shared" si="3"/>
        <v>257</v>
      </c>
      <c r="X16" s="103">
        <f>VLOOKUP($B16,'[3]ACT NUM12_ERROR'!$AB$2:$AN$97,2,FALSE)</f>
        <v>0</v>
      </c>
      <c r="Y16" s="103">
        <f>VLOOKUP($B16,'[3]ACT NUM12_ERROR'!$AB$2:$AN$97,3,FALSE)</f>
        <v>0</v>
      </c>
      <c r="Z16" s="103">
        <f>VLOOKUP($B16,'[3]ACT NUM12_ERROR'!$AB$2:$AN$97,4,FALSE)</f>
        <v>0</v>
      </c>
      <c r="AA16" s="103">
        <f>VLOOKUP($B16,'[3]ACT NUM12_ERROR'!$AB$2:$AN$97,5,FALSE)</f>
        <v>0</v>
      </c>
      <c r="AB16" s="103">
        <f>VLOOKUP($B16,'[3]ACT NUM12_ERROR'!$AB$2:$AN$97,6,FALSE)</f>
        <v>120</v>
      </c>
      <c r="AC16" s="103">
        <f>VLOOKUP($B16,'[3]ACT NUM12_ERROR'!$AB$2:$AN$97,7,FALSE)</f>
        <v>58</v>
      </c>
      <c r="AD16" s="103">
        <f>VLOOKUP($B16,'[3]ACT NUM12_ERROR'!$AB$2:$AN$97,8,FALSE)</f>
        <v>12</v>
      </c>
      <c r="AE16" s="103">
        <f>VLOOKUP($B16,'[3]ACT NUM12_ERROR'!$AB$2:$AN$97,9,FALSE)</f>
        <v>4</v>
      </c>
      <c r="AF16" s="18">
        <f>VLOOKUP($B16,'[3]ACT NUM12_ERROR'!$AB$2:$AN$97,10,FALSE)</f>
        <v>11</v>
      </c>
      <c r="AG16" s="74">
        <f>VLOOKUP($B16,'[3]ACT NUM12_ERROR'!$AB$2:$AN$97,11,FALSE)</f>
        <v>5</v>
      </c>
      <c r="AH16" s="74">
        <f>VLOOKUP($B16,'[3]ACT NUM12_ERROR'!$AB$2:$AN$97,12,FALSE)</f>
        <v>5</v>
      </c>
      <c r="AI16" s="74"/>
      <c r="AJ16" s="9">
        <f t="shared" si="4"/>
        <v>215</v>
      </c>
      <c r="AK16" s="74">
        <f>8720*0.22</f>
        <v>1918.4</v>
      </c>
    </row>
    <row r="17" spans="1:37" ht="17.25" customHeight="1" thickBot="1">
      <c r="A17" s="1" t="s">
        <v>57</v>
      </c>
      <c r="B17" s="64" t="s">
        <v>84</v>
      </c>
      <c r="C17" s="82">
        <f>+D17/'Meta Corte Hosp'!R68</f>
        <v>0.7326286597184084</v>
      </c>
      <c r="D17" s="87">
        <f>+J17/AK17</f>
        <v>0.12454687215212944</v>
      </c>
      <c r="E17" s="9">
        <v>0</v>
      </c>
      <c r="F17" s="16">
        <f t="shared" si="0"/>
        <v>37</v>
      </c>
      <c r="G17" s="9">
        <f>VLOOKUP($B17,'[2]NUM12'!$G$2:$I$152,3,FALSE)</f>
        <v>98</v>
      </c>
      <c r="H17" s="88">
        <f t="shared" si="1"/>
        <v>131</v>
      </c>
      <c r="I17" s="17">
        <f t="shared" si="2"/>
        <v>135</v>
      </c>
      <c r="J17" s="93">
        <f>+G17+(Q17+R17+S17+T17+U17+V17)-(AD17+AE17+AF17+AG17+AH17+AI17)</f>
        <v>123</v>
      </c>
      <c r="K17" s="103">
        <f>VLOOKUP($B17,'[3]ACT NUM12'!$G$2:$S$139,2,FALSE)</f>
        <v>20</v>
      </c>
      <c r="L17" s="103">
        <f>VLOOKUP($B17,'[3]ACT NUM12'!$G$2:$S$139,3,FALSE)</f>
        <v>7</v>
      </c>
      <c r="M17" s="103">
        <f>VLOOKUP($B17,'[3]ACT NUM12'!$G$2:$S$139,4,FALSE)</f>
        <v>16</v>
      </c>
      <c r="N17" s="103">
        <f>VLOOKUP($B17,'[3]ACT NUM12'!$G$2:$S$139,5,FALSE)</f>
        <v>12</v>
      </c>
      <c r="O17" s="103">
        <f>VLOOKUP($B17,'[3]ACT NUM12'!$G$2:$S$139,6,FALSE)</f>
        <v>29</v>
      </c>
      <c r="P17" s="103">
        <f>VLOOKUP($B17,'[3]ACT NUM12'!$G$2:$S$139,7,FALSE)</f>
        <v>17</v>
      </c>
      <c r="Q17" s="103">
        <f>VLOOKUP($B17,'[3]ACT NUM12'!$G$2:$S$139,8,FALSE)</f>
        <v>25</v>
      </c>
      <c r="R17" s="103">
        <f>VLOOKUP($B17,'[3]ACT NUM12'!$G$2:$S$139,9,FALSE)</f>
        <v>17</v>
      </c>
      <c r="S17" s="103">
        <f>VLOOKUP($B17,'[3]ACT NUM12'!$G$2:$S$139,10,FALSE)</f>
        <v>13</v>
      </c>
      <c r="T17" s="103">
        <f>VLOOKUP($B17,'[3]ACT NUM12'!$G$2:$S$139,11,FALSE)</f>
        <v>17</v>
      </c>
      <c r="U17" s="103">
        <f>VLOOKUP($B17,'[3]ACT NUM12'!$G$2:$S$139,12,FALSE)</f>
        <v>8</v>
      </c>
      <c r="V17" s="103"/>
      <c r="W17" s="9">
        <f t="shared" si="3"/>
        <v>181</v>
      </c>
      <c r="X17" s="103">
        <f>VLOOKUP($B17,'[3]ACT NUM12_ERROR'!$AB$2:$AN$97,2,FALSE)</f>
        <v>4</v>
      </c>
      <c r="Y17" s="103">
        <f>VLOOKUP($B17,'[3]ACT NUM12_ERROR'!$AB$2:$AN$97,3,FALSE)</f>
        <v>1</v>
      </c>
      <c r="Z17" s="103">
        <f>VLOOKUP($B17,'[3]ACT NUM12_ERROR'!$AB$2:$AN$97,4,FALSE)</f>
        <v>1</v>
      </c>
      <c r="AA17" s="103">
        <f>VLOOKUP($B17,'[3]ACT NUM12_ERROR'!$AB$2:$AN$97,5,FALSE)</f>
        <v>2</v>
      </c>
      <c r="AB17" s="103">
        <f>VLOOKUP($B17,'[3]ACT NUM12_ERROR'!$AB$2:$AN$97,6,FALSE)</f>
        <v>1</v>
      </c>
      <c r="AC17" s="103">
        <f>VLOOKUP($B17,'[3]ACT NUM12_ERROR'!$AB$2:$AN$97,7,FALSE)</f>
        <v>6</v>
      </c>
      <c r="AD17" s="103">
        <f>VLOOKUP($B17,'[3]ACT NUM12_ERROR'!$AB$2:$AN$97,8,FALSE)</f>
        <v>5</v>
      </c>
      <c r="AE17" s="103">
        <f>VLOOKUP($B17,'[3]ACT NUM12_ERROR'!$AB$2:$AN$97,9,FALSE)</f>
        <v>4</v>
      </c>
      <c r="AF17" s="18">
        <f>VLOOKUP($B17,'[3]ACT NUM12_ERROR'!$AB$2:$AN$97,10,FALSE)</f>
        <v>5</v>
      </c>
      <c r="AG17" s="20">
        <f>VLOOKUP($B17,'[3]ACT NUM12_ERROR'!$AB$2:$AN$97,11,FALSE)</f>
        <v>21</v>
      </c>
      <c r="AH17" s="20">
        <f>VLOOKUP($B17,'[3]ACT NUM12_ERROR'!$AB$2:$AN$97,12,FALSE)</f>
        <v>20</v>
      </c>
      <c r="AJ17" s="9">
        <f t="shared" si="4"/>
        <v>70</v>
      </c>
      <c r="AK17" s="74">
        <f>4489*0.22</f>
        <v>987.58</v>
      </c>
    </row>
    <row r="18" spans="1:37" ht="15">
      <c r="A18" s="67"/>
      <c r="B18" s="68" t="s">
        <v>141</v>
      </c>
      <c r="C18" s="68"/>
      <c r="E18" s="119">
        <f aca="true" t="shared" si="5" ref="E18:J18">SUM(E12:E17)</f>
        <v>1173</v>
      </c>
      <c r="F18" s="119">
        <f t="shared" si="5"/>
        <v>1507</v>
      </c>
      <c r="G18" s="119">
        <f>SUM(G12:G17)</f>
        <v>2276</v>
      </c>
      <c r="H18" s="119">
        <f>SUM(H12:H17)</f>
        <v>2518</v>
      </c>
      <c r="I18" s="119">
        <f t="shared" si="5"/>
        <v>2770</v>
      </c>
      <c r="J18" s="119">
        <f t="shared" si="5"/>
        <v>2889</v>
      </c>
      <c r="K18" s="73">
        <f aca="true" t="shared" si="6" ref="K18:AI18">SUM(K12:K17)</f>
        <v>207</v>
      </c>
      <c r="L18" s="73">
        <f t="shared" si="6"/>
        <v>107</v>
      </c>
      <c r="M18" s="73">
        <f t="shared" si="6"/>
        <v>233</v>
      </c>
      <c r="N18" s="73">
        <f t="shared" si="6"/>
        <v>174</v>
      </c>
      <c r="O18" s="73">
        <f t="shared" si="6"/>
        <v>313</v>
      </c>
      <c r="P18" s="73">
        <f t="shared" si="6"/>
        <v>183</v>
      </c>
      <c r="Q18" s="73">
        <f t="shared" si="6"/>
        <v>166</v>
      </c>
      <c r="R18" s="73">
        <f t="shared" si="6"/>
        <v>239</v>
      </c>
      <c r="S18" s="73">
        <f t="shared" si="6"/>
        <v>174</v>
      </c>
      <c r="T18" s="73">
        <f t="shared" si="6"/>
        <v>190</v>
      </c>
      <c r="U18" s="73">
        <f t="shared" si="6"/>
        <v>161</v>
      </c>
      <c r="V18" s="73">
        <f t="shared" si="6"/>
        <v>0</v>
      </c>
      <c r="W18" s="119">
        <f>SUM(W12:W17)</f>
        <v>2147</v>
      </c>
      <c r="X18" s="73">
        <f t="shared" si="6"/>
        <v>91</v>
      </c>
      <c r="Y18" s="73">
        <f t="shared" si="6"/>
        <v>59</v>
      </c>
      <c r="Z18" s="73">
        <f t="shared" si="6"/>
        <v>63</v>
      </c>
      <c r="AA18" s="73">
        <f t="shared" si="6"/>
        <v>53</v>
      </c>
      <c r="AB18" s="73">
        <f t="shared" si="6"/>
        <v>153</v>
      </c>
      <c r="AC18" s="73">
        <f t="shared" si="6"/>
        <v>87</v>
      </c>
      <c r="AD18" s="73">
        <f t="shared" si="6"/>
        <v>83</v>
      </c>
      <c r="AE18" s="73">
        <f t="shared" si="6"/>
        <v>80</v>
      </c>
      <c r="AF18" s="73">
        <f t="shared" si="6"/>
        <v>54</v>
      </c>
      <c r="AG18" s="73">
        <f t="shared" si="6"/>
        <v>58</v>
      </c>
      <c r="AH18" s="73">
        <f t="shared" si="6"/>
        <v>42</v>
      </c>
      <c r="AI18" s="73">
        <f t="shared" si="6"/>
        <v>0</v>
      </c>
      <c r="AJ18" s="119">
        <f>SUM(AJ12:AJ17)</f>
        <v>823</v>
      </c>
      <c r="AK18" s="119">
        <f>SUM(AK12:AK17)</f>
        <v>12064.14</v>
      </c>
    </row>
  </sheetData>
  <sheetProtection/>
  <mergeCells count="11">
    <mergeCell ref="E2:AJ9"/>
    <mergeCell ref="AK2:AK9"/>
    <mergeCell ref="E10:J10"/>
    <mergeCell ref="K10:W10"/>
    <mergeCell ref="X10:AJ10"/>
    <mergeCell ref="AK10:AK11"/>
    <mergeCell ref="A1:A10"/>
    <mergeCell ref="B1:B10"/>
    <mergeCell ref="C1:C11"/>
    <mergeCell ref="D1:D10"/>
    <mergeCell ref="E1:AK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18"/>
  <sheetViews>
    <sheetView tabSelected="1" zoomScalePageLayoutView="0" workbookViewId="0" topLeftCell="A1">
      <pane xSplit="2" ySplit="11" topLeftCell="C12" activePane="bottomRight" state="frozen"/>
      <selection pane="topLeft" activeCell="C1" sqref="C1:C16384"/>
      <selection pane="topRight" activeCell="C1" sqref="C1:C16384"/>
      <selection pane="bottomLeft" activeCell="C1" sqref="C1:C16384"/>
      <selection pane="bottomRight" activeCell="E12" sqref="E12:O12"/>
    </sheetView>
  </sheetViews>
  <sheetFormatPr defaultColWidth="11.421875" defaultRowHeight="15"/>
  <cols>
    <col min="1" max="1" width="20.28125" style="67" bestFit="1" customWidth="1"/>
    <col min="2" max="2" width="36.7109375" style="67" bestFit="1" customWidth="1"/>
    <col min="3" max="3" width="14.421875" style="0" customWidth="1"/>
    <col min="4" max="4" width="14.140625" style="104" customWidth="1"/>
    <col min="5" max="6" width="8.421875" style="112" bestFit="1" customWidth="1"/>
    <col min="7" max="16" width="9.7109375" style="104" bestFit="1" customWidth="1"/>
    <col min="17" max="17" width="11.7109375" style="104" bestFit="1" customWidth="1"/>
    <col min="18" max="16384" width="11.421875" style="104" customWidth="1"/>
  </cols>
  <sheetData>
    <row r="1" spans="1:19" ht="73.5" customHeight="1" thickBot="1" thickTop="1">
      <c r="A1" s="239" t="s">
        <v>0</v>
      </c>
      <c r="B1" s="242" t="s">
        <v>1</v>
      </c>
      <c r="C1" s="159" t="s">
        <v>63</v>
      </c>
      <c r="D1" s="245" t="s">
        <v>60</v>
      </c>
      <c r="E1" s="248" t="s">
        <v>142</v>
      </c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</row>
    <row r="2" spans="1:19" ht="15" customHeight="1">
      <c r="A2" s="240"/>
      <c r="B2" s="243"/>
      <c r="C2" s="160"/>
      <c r="D2" s="246"/>
      <c r="E2" s="250" t="s">
        <v>3</v>
      </c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0" t="s">
        <v>4</v>
      </c>
      <c r="S2" s="251"/>
    </row>
    <row r="3" spans="1:19" ht="15" customHeight="1">
      <c r="A3" s="240"/>
      <c r="B3" s="243"/>
      <c r="C3" s="160"/>
      <c r="D3" s="246"/>
      <c r="E3" s="252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2"/>
      <c r="S3" s="253"/>
    </row>
    <row r="4" spans="1:19" ht="15" customHeight="1">
      <c r="A4" s="240"/>
      <c r="B4" s="243"/>
      <c r="C4" s="160"/>
      <c r="D4" s="246"/>
      <c r="E4" s="252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2"/>
      <c r="S4" s="253"/>
    </row>
    <row r="5" spans="1:19" ht="15" customHeight="1">
      <c r="A5" s="240"/>
      <c r="B5" s="243"/>
      <c r="C5" s="160"/>
      <c r="D5" s="246"/>
      <c r="E5" s="252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253"/>
      <c r="R5" s="252"/>
      <c r="S5" s="253"/>
    </row>
    <row r="6" spans="1:19" ht="15" customHeight="1">
      <c r="A6" s="240"/>
      <c r="B6" s="243"/>
      <c r="C6" s="160"/>
      <c r="D6" s="246"/>
      <c r="E6" s="252"/>
      <c r="F6" s="253"/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3"/>
      <c r="R6" s="252"/>
      <c r="S6" s="253"/>
    </row>
    <row r="7" spans="1:19" ht="15" customHeight="1">
      <c r="A7" s="240"/>
      <c r="B7" s="243"/>
      <c r="C7" s="160"/>
      <c r="D7" s="246"/>
      <c r="E7" s="252"/>
      <c r="F7" s="253"/>
      <c r="G7" s="253"/>
      <c r="H7" s="253"/>
      <c r="I7" s="253"/>
      <c r="J7" s="253"/>
      <c r="K7" s="253"/>
      <c r="L7" s="253"/>
      <c r="M7" s="253"/>
      <c r="N7" s="253"/>
      <c r="O7" s="253"/>
      <c r="P7" s="253"/>
      <c r="Q7" s="253"/>
      <c r="R7" s="252"/>
      <c r="S7" s="253"/>
    </row>
    <row r="8" spans="1:19" ht="15" customHeight="1">
      <c r="A8" s="240"/>
      <c r="B8" s="243"/>
      <c r="C8" s="160"/>
      <c r="D8" s="246"/>
      <c r="E8" s="252"/>
      <c r="F8" s="253"/>
      <c r="G8" s="253"/>
      <c r="H8" s="253"/>
      <c r="I8" s="253"/>
      <c r="J8" s="253"/>
      <c r="K8" s="253"/>
      <c r="L8" s="253"/>
      <c r="M8" s="253"/>
      <c r="N8" s="253"/>
      <c r="O8" s="253"/>
      <c r="P8" s="253"/>
      <c r="Q8" s="253"/>
      <c r="R8" s="252"/>
      <c r="S8" s="253"/>
    </row>
    <row r="9" spans="1:19" ht="15.75" customHeight="1" thickBot="1">
      <c r="A9" s="240"/>
      <c r="B9" s="243"/>
      <c r="C9" s="160"/>
      <c r="D9" s="246"/>
      <c r="E9" s="254"/>
      <c r="F9" s="255"/>
      <c r="G9" s="255"/>
      <c r="H9" s="255"/>
      <c r="I9" s="255"/>
      <c r="J9" s="255"/>
      <c r="K9" s="255"/>
      <c r="L9" s="255"/>
      <c r="M9" s="255"/>
      <c r="N9" s="255"/>
      <c r="O9" s="255"/>
      <c r="P9" s="255"/>
      <c r="Q9" s="255"/>
      <c r="R9" s="254"/>
      <c r="S9" s="255"/>
    </row>
    <row r="10" spans="1:19" ht="57.75" customHeight="1" thickBot="1">
      <c r="A10" s="241"/>
      <c r="B10" s="244"/>
      <c r="C10" s="160"/>
      <c r="D10" s="247"/>
      <c r="E10" s="256" t="s">
        <v>143</v>
      </c>
      <c r="F10" s="256"/>
      <c r="G10" s="256"/>
      <c r="H10" s="256"/>
      <c r="I10" s="256"/>
      <c r="J10" s="256"/>
      <c r="K10" s="256"/>
      <c r="L10" s="256"/>
      <c r="M10" s="256"/>
      <c r="N10" s="256"/>
      <c r="O10" s="256"/>
      <c r="P10" s="256"/>
      <c r="Q10" s="257"/>
      <c r="R10" s="258" t="s">
        <v>144</v>
      </c>
      <c r="S10" s="258"/>
    </row>
    <row r="11" spans="1:19" ht="33" thickBot="1">
      <c r="A11" s="105"/>
      <c r="B11" s="105"/>
      <c r="C11" s="161"/>
      <c r="D11" s="106" t="s">
        <v>61</v>
      </c>
      <c r="E11" s="107" t="s">
        <v>7</v>
      </c>
      <c r="F11" s="107" t="s">
        <v>8</v>
      </c>
      <c r="G11" s="106" t="s">
        <v>9</v>
      </c>
      <c r="H11" s="106" t="s">
        <v>10</v>
      </c>
      <c r="I11" s="106" t="s">
        <v>11</v>
      </c>
      <c r="J11" s="106" t="s">
        <v>12</v>
      </c>
      <c r="K11" s="106" t="s">
        <v>13</v>
      </c>
      <c r="L11" s="106" t="s">
        <v>14</v>
      </c>
      <c r="M11" s="106" t="s">
        <v>15</v>
      </c>
      <c r="N11" s="106" t="s">
        <v>16</v>
      </c>
      <c r="O11" s="106" t="s">
        <v>17</v>
      </c>
      <c r="P11" s="106" t="s">
        <v>18</v>
      </c>
      <c r="Q11" s="106" t="s">
        <v>19</v>
      </c>
      <c r="R11" s="259"/>
      <c r="S11" s="259"/>
    </row>
    <row r="12" spans="1:19" s="67" customFormat="1" ht="13.5" thickBot="1">
      <c r="A12" s="1" t="s">
        <v>78</v>
      </c>
      <c r="B12" s="64" t="s">
        <v>79</v>
      </c>
      <c r="C12" s="82">
        <f>+D12/'Meta Corte Hosp'!S63</f>
        <v>0.5970149253731343</v>
      </c>
      <c r="D12" s="79">
        <f aca="true" t="shared" si="0" ref="D12:D17">+Q12/R12</f>
        <v>0.08955223880597014</v>
      </c>
      <c r="E12" s="108">
        <f>VLOOKUP($B12,'[3]NUM13'!$G$2:$S$104,2,FALSE)</f>
        <v>0</v>
      </c>
      <c r="F12" s="108">
        <f>VLOOKUP($B12,'[3]NUM13'!$G$2:$S$104,3,FALSE)</f>
        <v>0</v>
      </c>
      <c r="G12" s="108">
        <f>VLOOKUP($B12,'[3]NUM13'!$G$2:$S$104,4,FALSE)</f>
        <v>6</v>
      </c>
      <c r="H12" s="108">
        <f>VLOOKUP($B12,'[3]NUM13'!$G$2:$S$104,5,FALSE)</f>
        <v>36</v>
      </c>
      <c r="I12" s="108">
        <f>VLOOKUP($B12,'[3]NUM13'!$G$2:$S$104,6,FALSE)</f>
        <v>0</v>
      </c>
      <c r="J12" s="108">
        <f>VLOOKUP($B12,'[3]NUM13'!$G$2:$S$104,7,FALSE)</f>
        <v>0</v>
      </c>
      <c r="K12" s="108">
        <f>VLOOKUP($B12,'[3]NUM13'!$G$2:$S$104,8,FALSE)</f>
        <v>0</v>
      </c>
      <c r="L12" s="108">
        <f>VLOOKUP($B12,'[3]NUM13'!$G$2:$S$104,9,FALSE)</f>
        <v>0</v>
      </c>
      <c r="M12" s="110">
        <f>VLOOKUP($B12,'[3]NUM13'!$G$2:$S$104,10,FALSE)</f>
        <v>0</v>
      </c>
      <c r="N12" s="110">
        <f>VLOOKUP($B12,'[3]NUM13'!$G$2:$S$104,11,FALSE)</f>
        <v>0</v>
      </c>
      <c r="O12" s="110">
        <f>VLOOKUP($B12,'[3]NUM13'!$G$2:$S$104,12,FALSE)</f>
        <v>0</v>
      </c>
      <c r="P12" s="110"/>
      <c r="Q12" s="9">
        <f aca="true" t="shared" si="1" ref="Q12:Q17">SUM(E12:P12)</f>
        <v>42</v>
      </c>
      <c r="R12" s="237">
        <v>469</v>
      </c>
      <c r="S12" s="238"/>
    </row>
    <row r="13" spans="1:19" s="67" customFormat="1" ht="13.5" thickBot="1">
      <c r="A13" s="1" t="s">
        <v>53</v>
      </c>
      <c r="B13" s="64" t="s">
        <v>80</v>
      </c>
      <c r="C13" s="82">
        <f>+D13/'Meta Corte Hosp'!S64</f>
        <v>0.6405693950177936</v>
      </c>
      <c r="D13" s="80">
        <f t="shared" si="0"/>
        <v>0.09608540925266904</v>
      </c>
      <c r="E13" s="108">
        <f>VLOOKUP($B13,'[3]NUM13'!$G$2:$S$104,2,FALSE)</f>
        <v>0</v>
      </c>
      <c r="F13" s="108">
        <f>VLOOKUP($B13,'[3]NUM13'!$G$2:$S$104,3,FALSE)</f>
        <v>0</v>
      </c>
      <c r="G13" s="108">
        <f>VLOOKUP($B13,'[3]NUM13'!$G$2:$S$104,4,FALSE)</f>
        <v>0</v>
      </c>
      <c r="H13" s="108">
        <f>VLOOKUP($B13,'[3]NUM13'!$G$2:$S$104,5,FALSE)</f>
        <v>0</v>
      </c>
      <c r="I13" s="108">
        <f>VLOOKUP($B13,'[3]NUM13'!$G$2:$S$104,6,FALSE)</f>
        <v>0</v>
      </c>
      <c r="J13" s="108">
        <f>VLOOKUP($B13,'[3]NUM13'!$G$2:$S$104,7,FALSE)</f>
        <v>0</v>
      </c>
      <c r="K13" s="108">
        <f>VLOOKUP($B13,'[3]NUM13'!$G$2:$S$104,8,FALSE)</f>
        <v>0</v>
      </c>
      <c r="L13" s="108">
        <f>VLOOKUP($B13,'[3]NUM13'!$G$2:$S$104,9,FALSE)</f>
        <v>0</v>
      </c>
      <c r="M13" s="110">
        <f>VLOOKUP($B13,'[3]NUM13'!$G$2:$S$104,10,FALSE)</f>
        <v>0</v>
      </c>
      <c r="N13" s="110">
        <f>VLOOKUP($B13,'[3]NUM13'!$G$2:$S$104,11,FALSE)</f>
        <v>0</v>
      </c>
      <c r="O13" s="110">
        <f>VLOOKUP($B13,'[3]NUM13'!$G$2:$S$104,12,FALSE)</f>
        <v>54</v>
      </c>
      <c r="P13" s="110"/>
      <c r="Q13" s="9">
        <f t="shared" si="1"/>
        <v>54</v>
      </c>
      <c r="R13" s="237">
        <v>562</v>
      </c>
      <c r="S13" s="238"/>
    </row>
    <row r="14" spans="1:19" s="67" customFormat="1" ht="13.5" thickBot="1">
      <c r="A14" s="1" t="s">
        <v>54</v>
      </c>
      <c r="B14" s="64" t="s">
        <v>81</v>
      </c>
      <c r="C14" s="82">
        <f>+D14/'Meta Corte Hosp'!S65</f>
        <v>0.014492753623188406</v>
      </c>
      <c r="D14" s="80">
        <f t="shared" si="0"/>
        <v>0.002173913043478261</v>
      </c>
      <c r="E14" s="108">
        <f>VLOOKUP($B14,'[3]NUM13'!$G$2:$S$104,2,FALSE)</f>
        <v>0</v>
      </c>
      <c r="F14" s="108">
        <f>VLOOKUP($B14,'[3]NUM13'!$G$2:$S$104,3,FALSE)</f>
        <v>0</v>
      </c>
      <c r="G14" s="108">
        <f>VLOOKUP($B14,'[3]NUM13'!$G$2:$S$104,4,FALSE)</f>
        <v>0</v>
      </c>
      <c r="H14" s="108">
        <f>VLOOKUP($B14,'[3]NUM13'!$G$2:$S$104,5,FALSE)</f>
        <v>0</v>
      </c>
      <c r="I14" s="108">
        <f>VLOOKUP($B14,'[3]NUM13'!$G$2:$S$104,6,FALSE)</f>
        <v>0</v>
      </c>
      <c r="J14" s="108">
        <f>VLOOKUP($B14,'[3]NUM13'!$G$2:$S$104,7,FALSE)</f>
        <v>0</v>
      </c>
      <c r="K14" s="108">
        <f>VLOOKUP($B14,'[3]NUM13'!$G$2:$S$104,8,FALSE)</f>
        <v>0</v>
      </c>
      <c r="L14" s="108">
        <f>VLOOKUP($B14,'[3]NUM13'!$G$2:$S$104,9,FALSE)</f>
        <v>0</v>
      </c>
      <c r="M14" s="110">
        <f>VLOOKUP($B14,'[3]NUM13'!$G$2:$S$104,10,FALSE)</f>
        <v>0</v>
      </c>
      <c r="N14" s="110">
        <f>VLOOKUP($B14,'[3]NUM13'!$G$2:$S$104,11,FALSE)</f>
        <v>0</v>
      </c>
      <c r="O14" s="110">
        <f>VLOOKUP($B14,'[3]NUM13'!$G$2:$S$104,12,FALSE)</f>
        <v>4</v>
      </c>
      <c r="P14" s="110"/>
      <c r="Q14" s="9">
        <f t="shared" si="1"/>
        <v>4</v>
      </c>
      <c r="R14" s="237">
        <v>1840</v>
      </c>
      <c r="S14" s="238"/>
    </row>
    <row r="15" spans="1:19" s="67" customFormat="1" ht="13.5" thickBot="1">
      <c r="A15" s="1" t="s">
        <v>55</v>
      </c>
      <c r="B15" s="64" t="s">
        <v>82</v>
      </c>
      <c r="C15" s="82">
        <f>+D15/'Meta Corte Hosp'!S66</f>
        <v>0</v>
      </c>
      <c r="D15" s="80">
        <f t="shared" si="0"/>
        <v>0</v>
      </c>
      <c r="E15" s="108"/>
      <c r="F15" s="108"/>
      <c r="G15" s="108"/>
      <c r="H15" s="108"/>
      <c r="I15" s="108"/>
      <c r="J15" s="108"/>
      <c r="K15" s="108"/>
      <c r="L15" s="108"/>
      <c r="M15" s="110"/>
      <c r="N15" s="110"/>
      <c r="O15" s="110"/>
      <c r="P15" s="110"/>
      <c r="Q15" s="9">
        <f t="shared" si="1"/>
        <v>0</v>
      </c>
      <c r="R15" s="237">
        <v>949</v>
      </c>
      <c r="S15" s="238"/>
    </row>
    <row r="16" spans="1:19" s="66" customFormat="1" ht="13.5" thickBot="1">
      <c r="A16" s="1" t="s">
        <v>56</v>
      </c>
      <c r="B16" s="64" t="s">
        <v>83</v>
      </c>
      <c r="C16" s="82">
        <f>+D16/'Meta Corte Hosp'!S67</f>
        <v>0.23677979479084452</v>
      </c>
      <c r="D16" s="80">
        <f t="shared" si="0"/>
        <v>0.035516969218626675</v>
      </c>
      <c r="E16" s="108">
        <f>VLOOKUP($B16,'[3]NUM13'!$G$2:$S$104,2,FALSE)</f>
        <v>0</v>
      </c>
      <c r="F16" s="108">
        <f>VLOOKUP($B16,'[3]NUM13'!$G$2:$S$104,3,FALSE)</f>
        <v>0</v>
      </c>
      <c r="G16" s="108">
        <f>VLOOKUP($B16,'[3]NUM13'!$G$2:$S$104,4,FALSE)</f>
        <v>0</v>
      </c>
      <c r="H16" s="108">
        <f>VLOOKUP($B16,'[3]NUM13'!$G$2:$S$104,5,FALSE)</f>
        <v>0</v>
      </c>
      <c r="I16" s="108">
        <f>VLOOKUP($B16,'[3]NUM13'!$G$2:$S$104,6,FALSE)</f>
        <v>0</v>
      </c>
      <c r="J16" s="108">
        <f>VLOOKUP($B16,'[3]NUM13'!$G$2:$S$104,7,FALSE)</f>
        <v>0</v>
      </c>
      <c r="K16" s="108">
        <f>VLOOKUP($B16,'[3]NUM13'!$G$2:$S$104,8,FALSE)</f>
        <v>0</v>
      </c>
      <c r="L16" s="108">
        <f>VLOOKUP($B16,'[3]NUM13'!$G$2:$S$104,9,FALSE)</f>
        <v>45</v>
      </c>
      <c r="M16" s="110">
        <f>VLOOKUP($B16,'[3]NUM13'!$G$2:$S$104,10,FALSE)</f>
        <v>0</v>
      </c>
      <c r="N16" s="110">
        <f>VLOOKUP($B16,'[3]NUM13'!$G$2:$S$104,11,FALSE)</f>
        <v>0</v>
      </c>
      <c r="O16" s="110">
        <f>VLOOKUP($B16,'[3]NUM13'!$G$2:$S$104,12,FALSE)</f>
        <v>0</v>
      </c>
      <c r="P16" s="111"/>
      <c r="Q16" s="9">
        <f t="shared" si="1"/>
        <v>45</v>
      </c>
      <c r="R16" s="237">
        <v>1267</v>
      </c>
      <c r="S16" s="238"/>
    </row>
    <row r="17" spans="1:19" ht="16.5" customHeight="1" thickBot="1">
      <c r="A17" s="1" t="s">
        <v>57</v>
      </c>
      <c r="B17" s="64" t="s">
        <v>84</v>
      </c>
      <c r="C17" s="82">
        <f>+D17/'Meta Corte Hosp'!S68</f>
        <v>0.08728179551122195</v>
      </c>
      <c r="D17" s="81">
        <f t="shared" si="0"/>
        <v>0.013092269326683292</v>
      </c>
      <c r="E17" s="108">
        <f>VLOOKUP($B17,'[3]NUM13'!$G$2:$S$104,2,FALSE)</f>
        <v>0</v>
      </c>
      <c r="F17" s="108">
        <f>VLOOKUP($B17,'[3]NUM13'!$G$2:$S$104,3,FALSE)</f>
        <v>0</v>
      </c>
      <c r="G17" s="108">
        <f>VLOOKUP($B17,'[3]NUM13'!$G$2:$S$104,4,FALSE)</f>
        <v>0</v>
      </c>
      <c r="H17" s="108">
        <f>VLOOKUP($B17,'[3]NUM13'!$G$2:$S$104,5,FALSE)</f>
        <v>0</v>
      </c>
      <c r="I17" s="108">
        <f>VLOOKUP($B17,'[3]NUM13'!$G$2:$S$104,6,FALSE)</f>
        <v>0</v>
      </c>
      <c r="J17" s="108">
        <f>VLOOKUP($B17,'[3]NUM13'!$G$2:$S$104,7,FALSE)</f>
        <v>0</v>
      </c>
      <c r="K17" s="108">
        <f>VLOOKUP($B17,'[3]NUM13'!$G$2:$S$104,8,FALSE)</f>
        <v>0</v>
      </c>
      <c r="L17" s="108">
        <f>VLOOKUP($B17,'[3]NUM13'!$G$2:$S$104,9,FALSE)</f>
        <v>0</v>
      </c>
      <c r="M17" s="110">
        <f>VLOOKUP($B17,'[3]NUM13'!$G$2:$S$104,10,FALSE)</f>
        <v>21</v>
      </c>
      <c r="N17" s="110">
        <f>VLOOKUP($B17,'[3]NUM13'!$G$2:$S$104,11,FALSE)</f>
        <v>0</v>
      </c>
      <c r="O17" s="110">
        <f>VLOOKUP($B17,'[3]NUM13'!$G$2:$S$104,12,FALSE)</f>
        <v>0</v>
      </c>
      <c r="Q17" s="9">
        <f t="shared" si="1"/>
        <v>21</v>
      </c>
      <c r="R17" s="237">
        <v>1604</v>
      </c>
      <c r="S17" s="238"/>
    </row>
    <row r="18" spans="1:17" s="118" customFormat="1" ht="14.25">
      <c r="A18" s="69"/>
      <c r="B18" s="68" t="s">
        <v>141</v>
      </c>
      <c r="C18" s="68"/>
      <c r="E18" s="78">
        <f aca="true" t="shared" si="2" ref="E18:P18">SUM(E12:E17)</f>
        <v>0</v>
      </c>
      <c r="F18" s="78">
        <f t="shared" si="2"/>
        <v>0</v>
      </c>
      <c r="G18" s="78">
        <f t="shared" si="2"/>
        <v>6</v>
      </c>
      <c r="H18" s="78">
        <f t="shared" si="2"/>
        <v>36</v>
      </c>
      <c r="I18" s="78">
        <f t="shared" si="2"/>
        <v>0</v>
      </c>
      <c r="J18" s="78">
        <f t="shared" si="2"/>
        <v>0</v>
      </c>
      <c r="K18" s="78">
        <f t="shared" si="2"/>
        <v>0</v>
      </c>
      <c r="L18" s="78">
        <f t="shared" si="2"/>
        <v>45</v>
      </c>
      <c r="M18" s="78">
        <f t="shared" si="2"/>
        <v>21</v>
      </c>
      <c r="N18" s="78">
        <f t="shared" si="2"/>
        <v>0</v>
      </c>
      <c r="O18" s="78">
        <f t="shared" si="2"/>
        <v>58</v>
      </c>
      <c r="P18" s="78">
        <f t="shared" si="2"/>
        <v>0</v>
      </c>
      <c r="Q18" s="78">
        <f>SUM(Q12:Q17)</f>
        <v>166</v>
      </c>
    </row>
  </sheetData>
  <sheetProtection/>
  <mergeCells count="15">
    <mergeCell ref="A1:A10"/>
    <mergeCell ref="B1:B10"/>
    <mergeCell ref="C1:C11"/>
    <mergeCell ref="D1:D10"/>
    <mergeCell ref="E1:S1"/>
    <mergeCell ref="E2:Q9"/>
    <mergeCell ref="R2:S9"/>
    <mergeCell ref="E10:Q10"/>
    <mergeCell ref="R10:S11"/>
    <mergeCell ref="R16:S16"/>
    <mergeCell ref="R12:S12"/>
    <mergeCell ref="R13:S13"/>
    <mergeCell ref="R14:S14"/>
    <mergeCell ref="R15:S15"/>
    <mergeCell ref="R17:S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C00000"/>
  </sheetPr>
  <dimension ref="A1:HU68"/>
  <sheetViews>
    <sheetView zoomScale="80" zoomScaleNormal="80" zoomScalePageLayoutView="0" workbookViewId="0" topLeftCell="B1">
      <pane xSplit="4" ySplit="3" topLeftCell="F49" activePane="bottomRight" state="frozen"/>
      <selection pane="topLeft" activeCell="C13" sqref="C13"/>
      <selection pane="topRight" activeCell="C13" sqref="C13"/>
      <selection pane="bottomLeft" activeCell="C13" sqref="C13"/>
      <selection pane="bottomRight" activeCell="H63" sqref="H63"/>
    </sheetView>
  </sheetViews>
  <sheetFormatPr defaultColWidth="11.421875" defaultRowHeight="15"/>
  <cols>
    <col min="3" max="3" width="12.28125" style="0" bestFit="1" customWidth="1"/>
    <col min="5" max="5" width="63.7109375" style="0" bestFit="1" customWidth="1"/>
    <col min="12" max="12" width="13.421875" style="0" customWidth="1"/>
    <col min="17" max="18" width="12.57421875" style="0" bestFit="1" customWidth="1"/>
  </cols>
  <sheetData>
    <row r="1" spans="1:18" s="37" customFormat="1" ht="18">
      <c r="A1" s="260" t="s">
        <v>73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10"/>
      <c r="R1" s="11"/>
    </row>
    <row r="3" spans="1:229" ht="180">
      <c r="A3" s="22" t="s">
        <v>86</v>
      </c>
      <c r="B3" s="22" t="s">
        <v>87</v>
      </c>
      <c r="C3" s="48" t="s">
        <v>0</v>
      </c>
      <c r="D3" s="22" t="s">
        <v>88</v>
      </c>
      <c r="E3" s="49" t="s">
        <v>1</v>
      </c>
      <c r="F3" s="22" t="s">
        <v>89</v>
      </c>
      <c r="G3" s="22" t="s">
        <v>90</v>
      </c>
      <c r="H3" s="22" t="s">
        <v>91</v>
      </c>
      <c r="I3" s="22" t="s">
        <v>92</v>
      </c>
      <c r="J3" s="22" t="s">
        <v>93</v>
      </c>
      <c r="K3" s="22" t="s">
        <v>94</v>
      </c>
      <c r="L3" s="22" t="s">
        <v>145</v>
      </c>
      <c r="M3" s="22" t="s">
        <v>146</v>
      </c>
      <c r="N3" s="22" t="s">
        <v>147</v>
      </c>
      <c r="O3" s="22" t="s">
        <v>95</v>
      </c>
      <c r="P3" s="50" t="s">
        <v>96</v>
      </c>
      <c r="Q3" s="50" t="s">
        <v>97</v>
      </c>
      <c r="R3" s="50" t="s">
        <v>98</v>
      </c>
      <c r="S3" s="50" t="s">
        <v>148</v>
      </c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</row>
    <row r="4" spans="1:229" ht="15">
      <c r="A4" s="38" t="s">
        <v>64</v>
      </c>
      <c r="B4" s="39">
        <v>5</v>
      </c>
      <c r="C4" s="40" t="s">
        <v>99</v>
      </c>
      <c r="D4" s="41" t="s">
        <v>100</v>
      </c>
      <c r="E4" s="42" t="s">
        <v>101</v>
      </c>
      <c r="F4" s="41" t="s">
        <v>102</v>
      </c>
      <c r="G4" s="43">
        <v>0.25</v>
      </c>
      <c r="H4" s="44">
        <v>0.32</v>
      </c>
      <c r="I4" s="43">
        <v>0.4</v>
      </c>
      <c r="J4" s="43">
        <v>0.8</v>
      </c>
      <c r="K4" s="54">
        <v>0.24</v>
      </c>
      <c r="L4" s="56">
        <v>0.98</v>
      </c>
      <c r="M4" s="57">
        <v>0.56</v>
      </c>
      <c r="N4" s="59">
        <v>0.74</v>
      </c>
      <c r="O4" s="45">
        <v>0.9</v>
      </c>
      <c r="P4" s="46">
        <v>0.72</v>
      </c>
      <c r="Q4" s="47">
        <v>0.29</v>
      </c>
      <c r="R4" s="47">
        <v>0.17</v>
      </c>
      <c r="S4" s="47">
        <v>0.15</v>
      </c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</row>
    <row r="5" spans="1:229" ht="15">
      <c r="A5" s="24" t="s">
        <v>64</v>
      </c>
      <c r="B5" s="25">
        <v>5</v>
      </c>
      <c r="C5" s="24" t="s">
        <v>68</v>
      </c>
      <c r="D5" s="32" t="s">
        <v>116</v>
      </c>
      <c r="E5" s="27" t="s">
        <v>117</v>
      </c>
      <c r="F5" s="26" t="s">
        <v>118</v>
      </c>
      <c r="G5" s="28">
        <v>0.18</v>
      </c>
      <c r="H5" s="31">
        <v>0.26</v>
      </c>
      <c r="I5" s="28">
        <v>0.55</v>
      </c>
      <c r="J5" s="28">
        <v>0.8</v>
      </c>
      <c r="K5" s="55">
        <v>0.17</v>
      </c>
      <c r="L5" s="56">
        <v>0.98</v>
      </c>
      <c r="M5" s="58">
        <v>0.55</v>
      </c>
      <c r="N5" s="60">
        <v>0.61</v>
      </c>
      <c r="O5" s="45">
        <v>0.9</v>
      </c>
      <c r="P5" s="33">
        <v>0.47</v>
      </c>
      <c r="Q5" s="34">
        <v>0.28</v>
      </c>
      <c r="R5" s="47">
        <v>0.17</v>
      </c>
      <c r="S5" s="47">
        <v>0.15</v>
      </c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</row>
    <row r="6" spans="1:229" ht="15">
      <c r="A6" s="24" t="s">
        <v>64</v>
      </c>
      <c r="B6" s="25">
        <v>5</v>
      </c>
      <c r="C6" s="24" t="s">
        <v>65</v>
      </c>
      <c r="D6" s="26" t="s">
        <v>107</v>
      </c>
      <c r="E6" s="27" t="s">
        <v>108</v>
      </c>
      <c r="F6" s="26" t="s">
        <v>109</v>
      </c>
      <c r="G6" s="28">
        <v>0.2</v>
      </c>
      <c r="H6" s="29">
        <v>0.26</v>
      </c>
      <c r="I6" s="28">
        <v>0.4</v>
      </c>
      <c r="J6" s="28">
        <v>0.8</v>
      </c>
      <c r="K6" s="55">
        <v>0.24</v>
      </c>
      <c r="L6" s="56">
        <v>0.98</v>
      </c>
      <c r="M6" s="58">
        <v>0.5</v>
      </c>
      <c r="N6" s="60">
        <v>0.71</v>
      </c>
      <c r="O6" s="45">
        <v>0.9</v>
      </c>
      <c r="P6" s="33">
        <v>0.27</v>
      </c>
      <c r="Q6" s="34">
        <v>0.22</v>
      </c>
      <c r="R6" s="47">
        <v>0.17</v>
      </c>
      <c r="S6" s="47">
        <v>0.15</v>
      </c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</row>
    <row r="7" spans="1:229" ht="15">
      <c r="A7" s="24" t="s">
        <v>64</v>
      </c>
      <c r="B7" s="30">
        <v>5</v>
      </c>
      <c r="C7" s="24" t="s">
        <v>66</v>
      </c>
      <c r="D7" s="26" t="s">
        <v>110</v>
      </c>
      <c r="E7" s="27" t="s">
        <v>111</v>
      </c>
      <c r="F7" s="26" t="s">
        <v>112</v>
      </c>
      <c r="G7" s="28">
        <v>0.2</v>
      </c>
      <c r="H7" s="31">
        <v>0.26</v>
      </c>
      <c r="I7" s="28">
        <v>0.4</v>
      </c>
      <c r="J7" s="28">
        <v>0.8</v>
      </c>
      <c r="K7" s="55">
        <v>0.24</v>
      </c>
      <c r="L7" s="56">
        <v>0.98</v>
      </c>
      <c r="M7" s="58">
        <v>0.8</v>
      </c>
      <c r="N7" s="60">
        <v>0.86</v>
      </c>
      <c r="O7" s="45">
        <v>0.9</v>
      </c>
      <c r="P7" s="33">
        <v>0.36</v>
      </c>
      <c r="Q7" s="36">
        <v>0.22</v>
      </c>
      <c r="R7" s="47">
        <v>0.17</v>
      </c>
      <c r="S7" s="47">
        <v>0.15</v>
      </c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</row>
    <row r="8" spans="1:229" ht="15">
      <c r="A8" s="24" t="s">
        <v>64</v>
      </c>
      <c r="B8" s="25">
        <v>5</v>
      </c>
      <c r="C8" s="24" t="s">
        <v>67</v>
      </c>
      <c r="D8" s="26" t="s">
        <v>113</v>
      </c>
      <c r="E8" s="27" t="s">
        <v>114</v>
      </c>
      <c r="F8" s="26" t="s">
        <v>115</v>
      </c>
      <c r="G8" s="28">
        <v>0.2</v>
      </c>
      <c r="H8" s="31">
        <v>0.26</v>
      </c>
      <c r="I8" s="28">
        <v>0.4</v>
      </c>
      <c r="J8" s="28">
        <v>0.8</v>
      </c>
      <c r="K8" s="55">
        <v>0.24</v>
      </c>
      <c r="L8" s="56">
        <v>0.98</v>
      </c>
      <c r="M8" s="58">
        <v>0.65</v>
      </c>
      <c r="N8" s="60">
        <v>0.8</v>
      </c>
      <c r="O8" s="45">
        <v>0.9</v>
      </c>
      <c r="P8" s="33">
        <v>0.27</v>
      </c>
      <c r="Q8" s="34">
        <v>0.22</v>
      </c>
      <c r="R8" s="47">
        <v>0.17</v>
      </c>
      <c r="S8" s="47">
        <v>0.15</v>
      </c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5"/>
      <c r="GP8" s="35"/>
      <c r="GQ8" s="35"/>
      <c r="GR8" s="35"/>
      <c r="GS8" s="35"/>
      <c r="GT8" s="35"/>
      <c r="GU8" s="35"/>
      <c r="GV8" s="35"/>
      <c r="GW8" s="35"/>
      <c r="GX8" s="35"/>
      <c r="GY8" s="35"/>
      <c r="GZ8" s="35"/>
      <c r="HA8" s="35"/>
      <c r="HB8" s="35"/>
      <c r="HC8" s="35"/>
      <c r="HD8" s="35"/>
      <c r="HE8" s="35"/>
      <c r="HF8" s="35"/>
      <c r="HG8" s="35"/>
      <c r="HH8" s="35"/>
      <c r="HI8" s="35"/>
      <c r="HJ8" s="35"/>
      <c r="HK8" s="35"/>
      <c r="HL8" s="35"/>
      <c r="HM8" s="35"/>
      <c r="HN8" s="35"/>
      <c r="HO8" s="35"/>
      <c r="HP8" s="35"/>
      <c r="HQ8" s="35"/>
      <c r="HR8" s="35"/>
      <c r="HS8" s="35"/>
      <c r="HT8" s="35"/>
      <c r="HU8" s="35"/>
    </row>
    <row r="9" spans="1:229" ht="15">
      <c r="A9" s="24" t="s">
        <v>64</v>
      </c>
      <c r="B9" s="30">
        <v>5</v>
      </c>
      <c r="C9" s="24" t="s">
        <v>103</v>
      </c>
      <c r="D9" s="26" t="s">
        <v>104</v>
      </c>
      <c r="E9" s="27" t="s">
        <v>105</v>
      </c>
      <c r="F9" s="26" t="s">
        <v>106</v>
      </c>
      <c r="G9" s="28">
        <v>0.3</v>
      </c>
      <c r="H9" s="29">
        <v>0.28</v>
      </c>
      <c r="I9" s="28">
        <v>0.61</v>
      </c>
      <c r="J9" s="28">
        <v>0.82</v>
      </c>
      <c r="K9" s="55">
        <v>0.24</v>
      </c>
      <c r="L9" s="56">
        <v>0.98</v>
      </c>
      <c r="M9" s="58">
        <v>0.65</v>
      </c>
      <c r="N9" s="60">
        <v>0.78</v>
      </c>
      <c r="O9" s="45">
        <v>0.9</v>
      </c>
      <c r="P9" s="33">
        <v>0.29</v>
      </c>
      <c r="Q9" s="36">
        <v>0.22</v>
      </c>
      <c r="R9" s="47">
        <v>0.17</v>
      </c>
      <c r="S9" s="47">
        <v>0.15</v>
      </c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</row>
    <row r="12" ht="15">
      <c r="C12">
        <f>+D12/'Meta Corte Hosp'!G63</f>
        <v>0</v>
      </c>
    </row>
    <row r="13" spans="1:18" s="37" customFormat="1" ht="18">
      <c r="A13" s="260" t="s">
        <v>76</v>
      </c>
      <c r="B13" s="260"/>
      <c r="C13" s="260"/>
      <c r="D13" s="260"/>
      <c r="E13" s="260"/>
      <c r="F13" s="260"/>
      <c r="G13" s="260"/>
      <c r="H13" s="260"/>
      <c r="I13" s="260"/>
      <c r="J13" s="260"/>
      <c r="K13" s="260"/>
      <c r="L13" s="260"/>
      <c r="M13" s="260"/>
      <c r="N13" s="260"/>
      <c r="O13" s="260"/>
      <c r="P13" s="260"/>
      <c r="Q13" s="10"/>
      <c r="R13" s="11"/>
    </row>
    <row r="15" spans="1:229" ht="180">
      <c r="A15" s="22" t="s">
        <v>86</v>
      </c>
      <c r="B15" s="22" t="s">
        <v>87</v>
      </c>
      <c r="C15" s="48" t="s">
        <v>0</v>
      </c>
      <c r="D15" s="22" t="s">
        <v>88</v>
      </c>
      <c r="E15" s="49" t="s">
        <v>1</v>
      </c>
      <c r="F15" s="22" t="s">
        <v>89</v>
      </c>
      <c r="G15" s="22" t="s">
        <v>90</v>
      </c>
      <c r="H15" s="22" t="s">
        <v>91</v>
      </c>
      <c r="I15" s="22" t="s">
        <v>92</v>
      </c>
      <c r="J15" s="22" t="s">
        <v>93</v>
      </c>
      <c r="K15" s="22" t="s">
        <v>94</v>
      </c>
      <c r="L15" s="22" t="s">
        <v>145</v>
      </c>
      <c r="M15" s="22" t="s">
        <v>146</v>
      </c>
      <c r="N15" s="22" t="s">
        <v>147</v>
      </c>
      <c r="O15" s="22" t="s">
        <v>95</v>
      </c>
      <c r="P15" s="50" t="s">
        <v>96</v>
      </c>
      <c r="Q15" s="50" t="s">
        <v>97</v>
      </c>
      <c r="R15" s="50" t="s">
        <v>98</v>
      </c>
      <c r="S15" s="50" t="s">
        <v>148</v>
      </c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</row>
    <row r="16" spans="1:229" ht="16.5">
      <c r="A16" s="51"/>
      <c r="B16" s="51"/>
      <c r="C16" s="52"/>
      <c r="D16" s="51"/>
      <c r="E16" s="53"/>
      <c r="F16" s="51"/>
      <c r="G16" s="12">
        <v>0.1</v>
      </c>
      <c r="H16" s="12">
        <v>0.1</v>
      </c>
      <c r="I16" s="12">
        <v>0.1</v>
      </c>
      <c r="J16" s="13">
        <v>1</v>
      </c>
      <c r="K16" s="12">
        <v>0.1</v>
      </c>
      <c r="L16" s="13">
        <v>1</v>
      </c>
      <c r="M16" s="13">
        <v>1</v>
      </c>
      <c r="N16" s="13">
        <v>1</v>
      </c>
      <c r="O16" s="12">
        <v>0.1</v>
      </c>
      <c r="P16" s="12">
        <v>0.1</v>
      </c>
      <c r="Q16" s="13">
        <v>0.25</v>
      </c>
      <c r="R16" s="13">
        <v>1</v>
      </c>
      <c r="S16" s="120">
        <v>0.1</v>
      </c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</row>
    <row r="17" spans="1:229" ht="15" customHeight="1">
      <c r="A17" s="38" t="s">
        <v>64</v>
      </c>
      <c r="B17" s="39">
        <v>5</v>
      </c>
      <c r="C17" s="40" t="s">
        <v>99</v>
      </c>
      <c r="D17" s="41" t="s">
        <v>100</v>
      </c>
      <c r="E17" s="42" t="s">
        <v>101</v>
      </c>
      <c r="F17" s="41" t="s">
        <v>102</v>
      </c>
      <c r="G17" s="43">
        <f aca="true" t="shared" si="0" ref="G17:G22">+$G4*$G$16</f>
        <v>0.025</v>
      </c>
      <c r="H17" s="43">
        <f aca="true" t="shared" si="1" ref="H17:H22">+$H4*$H$16</f>
        <v>0.032</v>
      </c>
      <c r="I17" s="43">
        <f aca="true" t="shared" si="2" ref="I17:I22">+$I4*$I$16</f>
        <v>0.04000000000000001</v>
      </c>
      <c r="J17" s="43">
        <f aca="true" t="shared" si="3" ref="J17:J22">+$J4*$J$16</f>
        <v>0.8</v>
      </c>
      <c r="K17" s="43">
        <f aca="true" t="shared" si="4" ref="K17:K22">+$K4*$K$16</f>
        <v>0.024</v>
      </c>
      <c r="L17" s="43">
        <f aca="true" t="shared" si="5" ref="L17:L22">+$L4*$L$16</f>
        <v>0.98</v>
      </c>
      <c r="M17" s="43">
        <f aca="true" t="shared" si="6" ref="M17:M22">+$M4*$M$16</f>
        <v>0.56</v>
      </c>
      <c r="N17" s="43">
        <f aca="true" t="shared" si="7" ref="N17:N22">+$N4*$N$16</f>
        <v>0.74</v>
      </c>
      <c r="O17" s="43">
        <f aca="true" t="shared" si="8" ref="O17:O22">+$O4*$O$16</f>
        <v>0.09000000000000001</v>
      </c>
      <c r="P17" s="61">
        <f aca="true" t="shared" si="9" ref="P17:P22">+$P4*$P$16</f>
        <v>0.072</v>
      </c>
      <c r="Q17" s="43"/>
      <c r="R17" s="43">
        <f aca="true" t="shared" si="10" ref="R17:R22">+$R4*$R$16</f>
        <v>0.17</v>
      </c>
      <c r="S17" s="43">
        <f aca="true" t="shared" si="11" ref="S17:S22">+$S4*$S$16</f>
        <v>0.015</v>
      </c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</row>
    <row r="18" spans="1:229" ht="15">
      <c r="A18" s="24" t="s">
        <v>64</v>
      </c>
      <c r="B18" s="25">
        <v>5</v>
      </c>
      <c r="C18" s="24" t="s">
        <v>68</v>
      </c>
      <c r="D18" s="32" t="s">
        <v>116</v>
      </c>
      <c r="E18" s="27" t="s">
        <v>117</v>
      </c>
      <c r="F18" s="26" t="s">
        <v>118</v>
      </c>
      <c r="G18" s="43">
        <f t="shared" si="0"/>
        <v>0.018</v>
      </c>
      <c r="H18" s="43">
        <f t="shared" si="1"/>
        <v>0.026000000000000002</v>
      </c>
      <c r="I18" s="43">
        <f t="shared" si="2"/>
        <v>0.05500000000000001</v>
      </c>
      <c r="J18" s="43">
        <f t="shared" si="3"/>
        <v>0.8</v>
      </c>
      <c r="K18" s="43">
        <f t="shared" si="4"/>
        <v>0.017</v>
      </c>
      <c r="L18" s="43">
        <f t="shared" si="5"/>
        <v>0.98</v>
      </c>
      <c r="M18" s="43">
        <f t="shared" si="6"/>
        <v>0.55</v>
      </c>
      <c r="N18" s="43">
        <f t="shared" si="7"/>
        <v>0.61</v>
      </c>
      <c r="O18" s="43">
        <f t="shared" si="8"/>
        <v>0.09000000000000001</v>
      </c>
      <c r="P18" s="61">
        <f t="shared" si="9"/>
        <v>0.047</v>
      </c>
      <c r="Q18" s="43"/>
      <c r="R18" s="43">
        <f t="shared" si="10"/>
        <v>0.17</v>
      </c>
      <c r="S18" s="43">
        <f t="shared" si="11"/>
        <v>0.015</v>
      </c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  <c r="HG18" s="35"/>
      <c r="HH18" s="35"/>
      <c r="HI18" s="35"/>
      <c r="HJ18" s="35"/>
      <c r="HK18" s="35"/>
      <c r="HL18" s="35"/>
      <c r="HM18" s="35"/>
      <c r="HN18" s="35"/>
      <c r="HO18" s="35"/>
      <c r="HP18" s="35"/>
      <c r="HQ18" s="35"/>
      <c r="HR18" s="35"/>
      <c r="HS18" s="35"/>
      <c r="HT18" s="35"/>
      <c r="HU18" s="35"/>
    </row>
    <row r="19" spans="1:229" ht="15">
      <c r="A19" s="24" t="s">
        <v>64</v>
      </c>
      <c r="B19" s="25">
        <v>5</v>
      </c>
      <c r="C19" s="24" t="s">
        <v>65</v>
      </c>
      <c r="D19" s="26" t="s">
        <v>107</v>
      </c>
      <c r="E19" s="27" t="s">
        <v>108</v>
      </c>
      <c r="F19" s="26" t="s">
        <v>109</v>
      </c>
      <c r="G19" s="43">
        <f t="shared" si="0"/>
        <v>0.020000000000000004</v>
      </c>
      <c r="H19" s="43">
        <f t="shared" si="1"/>
        <v>0.026000000000000002</v>
      </c>
      <c r="I19" s="43">
        <f t="shared" si="2"/>
        <v>0.04000000000000001</v>
      </c>
      <c r="J19" s="43">
        <f t="shared" si="3"/>
        <v>0.8</v>
      </c>
      <c r="K19" s="43">
        <f t="shared" si="4"/>
        <v>0.024</v>
      </c>
      <c r="L19" s="43">
        <f t="shared" si="5"/>
        <v>0.98</v>
      </c>
      <c r="M19" s="43">
        <f t="shared" si="6"/>
        <v>0.5</v>
      </c>
      <c r="N19" s="43">
        <f t="shared" si="7"/>
        <v>0.71</v>
      </c>
      <c r="O19" s="43">
        <f t="shared" si="8"/>
        <v>0.09000000000000001</v>
      </c>
      <c r="P19" s="61">
        <f t="shared" si="9"/>
        <v>0.027000000000000003</v>
      </c>
      <c r="Q19" s="43"/>
      <c r="R19" s="43">
        <f t="shared" si="10"/>
        <v>0.17</v>
      </c>
      <c r="S19" s="43">
        <f t="shared" si="11"/>
        <v>0.015</v>
      </c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</row>
    <row r="20" spans="1:229" ht="15">
      <c r="A20" s="24" t="s">
        <v>64</v>
      </c>
      <c r="B20" s="30">
        <v>5</v>
      </c>
      <c r="C20" s="24" t="s">
        <v>66</v>
      </c>
      <c r="D20" s="26" t="s">
        <v>110</v>
      </c>
      <c r="E20" s="27" t="s">
        <v>111</v>
      </c>
      <c r="F20" s="26" t="s">
        <v>112</v>
      </c>
      <c r="G20" s="43">
        <f t="shared" si="0"/>
        <v>0.020000000000000004</v>
      </c>
      <c r="H20" s="43">
        <f t="shared" si="1"/>
        <v>0.026000000000000002</v>
      </c>
      <c r="I20" s="43">
        <f t="shared" si="2"/>
        <v>0.04000000000000001</v>
      </c>
      <c r="J20" s="43">
        <f t="shared" si="3"/>
        <v>0.8</v>
      </c>
      <c r="K20" s="43">
        <f t="shared" si="4"/>
        <v>0.024</v>
      </c>
      <c r="L20" s="43">
        <f t="shared" si="5"/>
        <v>0.98</v>
      </c>
      <c r="M20" s="43">
        <f t="shared" si="6"/>
        <v>0.8</v>
      </c>
      <c r="N20" s="43">
        <f t="shared" si="7"/>
        <v>0.86</v>
      </c>
      <c r="O20" s="43">
        <f t="shared" si="8"/>
        <v>0.09000000000000001</v>
      </c>
      <c r="P20" s="61">
        <f t="shared" si="9"/>
        <v>0.036</v>
      </c>
      <c r="Q20" s="43"/>
      <c r="R20" s="43">
        <f t="shared" si="10"/>
        <v>0.17</v>
      </c>
      <c r="S20" s="43">
        <f t="shared" si="11"/>
        <v>0.015</v>
      </c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  <c r="HT20" s="35"/>
      <c r="HU20" s="35"/>
    </row>
    <row r="21" spans="1:229" ht="15">
      <c r="A21" s="24" t="s">
        <v>64</v>
      </c>
      <c r="B21" s="25">
        <v>5</v>
      </c>
      <c r="C21" s="24" t="s">
        <v>67</v>
      </c>
      <c r="D21" s="26" t="s">
        <v>113</v>
      </c>
      <c r="E21" s="27" t="s">
        <v>114</v>
      </c>
      <c r="F21" s="26" t="s">
        <v>115</v>
      </c>
      <c r="G21" s="43">
        <f t="shared" si="0"/>
        <v>0.020000000000000004</v>
      </c>
      <c r="H21" s="43">
        <f t="shared" si="1"/>
        <v>0.026000000000000002</v>
      </c>
      <c r="I21" s="43">
        <f t="shared" si="2"/>
        <v>0.04000000000000001</v>
      </c>
      <c r="J21" s="43">
        <f t="shared" si="3"/>
        <v>0.8</v>
      </c>
      <c r="K21" s="43">
        <f t="shared" si="4"/>
        <v>0.024</v>
      </c>
      <c r="L21" s="43">
        <f t="shared" si="5"/>
        <v>0.98</v>
      </c>
      <c r="M21" s="43">
        <f t="shared" si="6"/>
        <v>0.65</v>
      </c>
      <c r="N21" s="43">
        <f t="shared" si="7"/>
        <v>0.8</v>
      </c>
      <c r="O21" s="43">
        <f t="shared" si="8"/>
        <v>0.09000000000000001</v>
      </c>
      <c r="P21" s="61">
        <f t="shared" si="9"/>
        <v>0.027000000000000003</v>
      </c>
      <c r="Q21" s="43"/>
      <c r="R21" s="43">
        <f t="shared" si="10"/>
        <v>0.17</v>
      </c>
      <c r="S21" s="43">
        <f t="shared" si="11"/>
        <v>0.015</v>
      </c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5"/>
      <c r="GX21" s="35"/>
      <c r="GY21" s="35"/>
      <c r="GZ21" s="35"/>
      <c r="HA21" s="35"/>
      <c r="HB21" s="35"/>
      <c r="HC21" s="35"/>
      <c r="HD21" s="35"/>
      <c r="HE21" s="35"/>
      <c r="HF21" s="35"/>
      <c r="HG21" s="35"/>
      <c r="HH21" s="35"/>
      <c r="HI21" s="35"/>
      <c r="HJ21" s="35"/>
      <c r="HK21" s="35"/>
      <c r="HL21" s="35"/>
      <c r="HM21" s="35"/>
      <c r="HN21" s="35"/>
      <c r="HO21" s="35"/>
      <c r="HP21" s="35"/>
      <c r="HQ21" s="35"/>
      <c r="HR21" s="35"/>
      <c r="HS21" s="35"/>
      <c r="HT21" s="35"/>
      <c r="HU21" s="35"/>
    </row>
    <row r="22" spans="1:229" ht="15">
      <c r="A22" s="24" t="s">
        <v>64</v>
      </c>
      <c r="B22" s="30">
        <v>5</v>
      </c>
      <c r="C22" s="24" t="s">
        <v>103</v>
      </c>
      <c r="D22" s="26" t="s">
        <v>104</v>
      </c>
      <c r="E22" s="27" t="s">
        <v>105</v>
      </c>
      <c r="F22" s="26" t="s">
        <v>106</v>
      </c>
      <c r="G22" s="43">
        <f t="shared" si="0"/>
        <v>0.03</v>
      </c>
      <c r="H22" s="43">
        <f t="shared" si="1"/>
        <v>0.028000000000000004</v>
      </c>
      <c r="I22" s="43">
        <f t="shared" si="2"/>
        <v>0.061</v>
      </c>
      <c r="J22" s="43">
        <f t="shared" si="3"/>
        <v>0.82</v>
      </c>
      <c r="K22" s="43">
        <f t="shared" si="4"/>
        <v>0.024</v>
      </c>
      <c r="L22" s="43">
        <f t="shared" si="5"/>
        <v>0.98</v>
      </c>
      <c r="M22" s="43">
        <f t="shared" si="6"/>
        <v>0.65</v>
      </c>
      <c r="N22" s="43">
        <f t="shared" si="7"/>
        <v>0.78</v>
      </c>
      <c r="O22" s="43">
        <f t="shared" si="8"/>
        <v>0.09000000000000001</v>
      </c>
      <c r="P22" s="61">
        <f t="shared" si="9"/>
        <v>0.028999999999999998</v>
      </c>
      <c r="Q22" s="43"/>
      <c r="R22" s="43">
        <f t="shared" si="10"/>
        <v>0.17</v>
      </c>
      <c r="S22" s="43">
        <f t="shared" si="11"/>
        <v>0.015</v>
      </c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  <c r="FL22" s="35"/>
      <c r="FM22" s="35"/>
      <c r="FN22" s="35"/>
      <c r="FO22" s="35"/>
      <c r="FP22" s="35"/>
      <c r="FQ22" s="35"/>
      <c r="FR22" s="35"/>
      <c r="FS22" s="35"/>
      <c r="FT22" s="35"/>
      <c r="FU22" s="35"/>
      <c r="FV22" s="35"/>
      <c r="FW22" s="35"/>
      <c r="FX22" s="35"/>
      <c r="FY22" s="35"/>
      <c r="FZ22" s="35"/>
      <c r="GA22" s="35"/>
      <c r="GB22" s="35"/>
      <c r="GC22" s="35"/>
      <c r="GD22" s="35"/>
      <c r="GE22" s="35"/>
      <c r="GF22" s="35"/>
      <c r="GG22" s="35"/>
      <c r="GH22" s="35"/>
      <c r="GI22" s="35"/>
      <c r="GJ22" s="35"/>
      <c r="GK22" s="35"/>
      <c r="GL22" s="35"/>
      <c r="GM22" s="35"/>
      <c r="GN22" s="35"/>
      <c r="GO22" s="35"/>
      <c r="GP22" s="35"/>
      <c r="GQ22" s="35"/>
      <c r="GR22" s="35"/>
      <c r="GS22" s="35"/>
      <c r="GT22" s="35"/>
      <c r="GU22" s="35"/>
      <c r="GV22" s="35"/>
      <c r="GW22" s="35"/>
      <c r="GX22" s="35"/>
      <c r="GY22" s="35"/>
      <c r="GZ22" s="35"/>
      <c r="HA22" s="35"/>
      <c r="HB22" s="35"/>
      <c r="HC22" s="35"/>
      <c r="HD22" s="35"/>
      <c r="HE22" s="35"/>
      <c r="HF22" s="35"/>
      <c r="HG22" s="35"/>
      <c r="HH22" s="35"/>
      <c r="HI22" s="35"/>
      <c r="HJ22" s="35"/>
      <c r="HK22" s="35"/>
      <c r="HL22" s="35"/>
      <c r="HM22" s="35"/>
      <c r="HN22" s="35"/>
      <c r="HO22" s="35"/>
      <c r="HP22" s="35"/>
      <c r="HQ22" s="35"/>
      <c r="HR22" s="35"/>
      <c r="HS22" s="35"/>
      <c r="HT22" s="35"/>
      <c r="HU22" s="35"/>
    </row>
    <row r="24" spans="1:18" s="37" customFormat="1" ht="18">
      <c r="A24" s="260" t="s">
        <v>119</v>
      </c>
      <c r="B24" s="260"/>
      <c r="C24" s="260"/>
      <c r="D24" s="260"/>
      <c r="E24" s="260"/>
      <c r="F24" s="260"/>
      <c r="G24" s="260"/>
      <c r="H24" s="260"/>
      <c r="I24" s="260"/>
      <c r="J24" s="260"/>
      <c r="K24" s="260"/>
      <c r="L24" s="260"/>
      <c r="M24" s="260"/>
      <c r="N24" s="260"/>
      <c r="O24" s="260"/>
      <c r="P24" s="260"/>
      <c r="Q24" s="10"/>
      <c r="R24" s="11"/>
    </row>
    <row r="26" spans="1:229" ht="180">
      <c r="A26" s="22" t="s">
        <v>86</v>
      </c>
      <c r="B26" s="22" t="s">
        <v>87</v>
      </c>
      <c r="C26" s="48" t="s">
        <v>0</v>
      </c>
      <c r="D26" s="22" t="s">
        <v>88</v>
      </c>
      <c r="E26" s="49" t="s">
        <v>1</v>
      </c>
      <c r="F26" s="22" t="s">
        <v>89</v>
      </c>
      <c r="G26" s="22" t="s">
        <v>90</v>
      </c>
      <c r="H26" s="22" t="s">
        <v>91</v>
      </c>
      <c r="I26" s="22" t="s">
        <v>92</v>
      </c>
      <c r="J26" s="22" t="s">
        <v>93</v>
      </c>
      <c r="K26" s="22" t="s">
        <v>94</v>
      </c>
      <c r="L26" s="22" t="s">
        <v>145</v>
      </c>
      <c r="M26" s="22" t="s">
        <v>146</v>
      </c>
      <c r="N26" s="22" t="s">
        <v>147</v>
      </c>
      <c r="O26" s="22" t="s">
        <v>95</v>
      </c>
      <c r="P26" s="50" t="s">
        <v>96</v>
      </c>
      <c r="Q26" s="50" t="s">
        <v>97</v>
      </c>
      <c r="R26" s="50" t="s">
        <v>98</v>
      </c>
      <c r="S26" s="50" t="s">
        <v>148</v>
      </c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  <c r="HQ26" s="23"/>
      <c r="HR26" s="23"/>
      <c r="HS26" s="23"/>
      <c r="HT26" s="23"/>
      <c r="HU26" s="23"/>
    </row>
    <row r="27" spans="1:229" ht="16.5">
      <c r="A27" s="51"/>
      <c r="B27" s="51"/>
      <c r="C27" s="52"/>
      <c r="D27" s="51"/>
      <c r="E27" s="53"/>
      <c r="F27" s="51"/>
      <c r="G27" s="12">
        <v>0.45</v>
      </c>
      <c r="H27" s="12">
        <v>0.45</v>
      </c>
      <c r="I27" s="12">
        <v>0.45</v>
      </c>
      <c r="J27" s="13">
        <v>1</v>
      </c>
      <c r="K27" s="12">
        <v>0.45</v>
      </c>
      <c r="L27" s="13">
        <v>1</v>
      </c>
      <c r="M27" s="13">
        <v>1</v>
      </c>
      <c r="N27" s="13">
        <v>1</v>
      </c>
      <c r="O27" s="12">
        <v>0.45</v>
      </c>
      <c r="P27" s="12">
        <v>0.45</v>
      </c>
      <c r="Q27" s="13">
        <v>0.5</v>
      </c>
      <c r="R27" s="13">
        <v>1</v>
      </c>
      <c r="S27" s="120">
        <v>0.45</v>
      </c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</row>
    <row r="28" spans="1:229" ht="15" customHeight="1">
      <c r="A28" s="38" t="s">
        <v>64</v>
      </c>
      <c r="B28" s="39">
        <v>5</v>
      </c>
      <c r="C28" s="40" t="s">
        <v>99</v>
      </c>
      <c r="D28" s="41" t="s">
        <v>100</v>
      </c>
      <c r="E28" s="42" t="s">
        <v>101</v>
      </c>
      <c r="F28" s="41" t="s">
        <v>102</v>
      </c>
      <c r="G28" s="43">
        <f aca="true" t="shared" si="12" ref="G28:G33">+$G4*$G$27</f>
        <v>0.1125</v>
      </c>
      <c r="H28" s="43">
        <f aca="true" t="shared" si="13" ref="H28:H33">+$H4*$H$27</f>
        <v>0.14400000000000002</v>
      </c>
      <c r="I28" s="43">
        <f aca="true" t="shared" si="14" ref="I28:I33">+$I4*$I$27</f>
        <v>0.18000000000000002</v>
      </c>
      <c r="J28" s="43">
        <f aca="true" t="shared" si="15" ref="J28:J33">+$J4*$J$27</f>
        <v>0.8</v>
      </c>
      <c r="K28" s="43">
        <f aca="true" t="shared" si="16" ref="K28:K33">+$K4*$K$27</f>
        <v>0.108</v>
      </c>
      <c r="L28" s="43">
        <f aca="true" t="shared" si="17" ref="L28:L33">+$L4*$L$27</f>
        <v>0.98</v>
      </c>
      <c r="M28" s="43">
        <f aca="true" t="shared" si="18" ref="M28:M33">+$M4*$M$27</f>
        <v>0.56</v>
      </c>
      <c r="N28" s="43">
        <f aca="true" t="shared" si="19" ref="N28:N33">+$N4*$N$27</f>
        <v>0.74</v>
      </c>
      <c r="O28" s="43">
        <f aca="true" t="shared" si="20" ref="O28:O33">+$O4*$O$27</f>
        <v>0.405</v>
      </c>
      <c r="P28" s="61">
        <f aca="true" t="shared" si="21" ref="P28:P33">+$P4*$P$27</f>
        <v>0.324</v>
      </c>
      <c r="Q28" s="43">
        <v>0.255</v>
      </c>
      <c r="R28" s="43">
        <f aca="true" t="shared" si="22" ref="R28:R33">+$R4*$R$27</f>
        <v>0.17</v>
      </c>
      <c r="S28" s="43">
        <f aca="true" t="shared" si="23" ref="S28:S33">+$S4*$S$27</f>
        <v>0.0675</v>
      </c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</row>
    <row r="29" spans="1:229" ht="15">
      <c r="A29" s="24" t="s">
        <v>64</v>
      </c>
      <c r="B29" s="25">
        <v>5</v>
      </c>
      <c r="C29" s="24" t="s">
        <v>68</v>
      </c>
      <c r="D29" s="32" t="s">
        <v>116</v>
      </c>
      <c r="E29" s="27" t="s">
        <v>117</v>
      </c>
      <c r="F29" s="26" t="s">
        <v>118</v>
      </c>
      <c r="G29" s="43">
        <f t="shared" si="12"/>
        <v>0.081</v>
      </c>
      <c r="H29" s="43">
        <f t="shared" si="13"/>
        <v>0.117</v>
      </c>
      <c r="I29" s="43">
        <f t="shared" si="14"/>
        <v>0.24750000000000003</v>
      </c>
      <c r="J29" s="43">
        <f t="shared" si="15"/>
        <v>0.8</v>
      </c>
      <c r="K29" s="43">
        <f t="shared" si="16"/>
        <v>0.07650000000000001</v>
      </c>
      <c r="L29" s="43">
        <f t="shared" si="17"/>
        <v>0.98</v>
      </c>
      <c r="M29" s="43">
        <f t="shared" si="18"/>
        <v>0.55</v>
      </c>
      <c r="N29" s="43">
        <f t="shared" si="19"/>
        <v>0.61</v>
      </c>
      <c r="O29" s="43">
        <f t="shared" si="20"/>
        <v>0.405</v>
      </c>
      <c r="P29" s="61">
        <f t="shared" si="21"/>
        <v>0.2115</v>
      </c>
      <c r="Q29" s="43">
        <v>0.25</v>
      </c>
      <c r="R29" s="43">
        <f t="shared" si="22"/>
        <v>0.17</v>
      </c>
      <c r="S29" s="43">
        <f t="shared" si="23"/>
        <v>0.0675</v>
      </c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  <c r="FF29" s="35"/>
      <c r="FG29" s="35"/>
      <c r="FH29" s="35"/>
      <c r="FI29" s="35"/>
      <c r="FJ29" s="35"/>
      <c r="FK29" s="35"/>
      <c r="FL29" s="35"/>
      <c r="FM29" s="35"/>
      <c r="FN29" s="35"/>
      <c r="FO29" s="35"/>
      <c r="FP29" s="35"/>
      <c r="FQ29" s="35"/>
      <c r="FR29" s="35"/>
      <c r="FS29" s="35"/>
      <c r="FT29" s="35"/>
      <c r="FU29" s="35"/>
      <c r="FV29" s="35"/>
      <c r="FW29" s="35"/>
      <c r="FX29" s="35"/>
      <c r="FY29" s="35"/>
      <c r="FZ29" s="35"/>
      <c r="GA29" s="35"/>
      <c r="GB29" s="35"/>
      <c r="GC29" s="35"/>
      <c r="GD29" s="35"/>
      <c r="GE29" s="35"/>
      <c r="GF29" s="35"/>
      <c r="GG29" s="35"/>
      <c r="GH29" s="35"/>
      <c r="GI29" s="35"/>
      <c r="GJ29" s="35"/>
      <c r="GK29" s="35"/>
      <c r="GL29" s="35"/>
      <c r="GM29" s="35"/>
      <c r="GN29" s="35"/>
      <c r="GO29" s="35"/>
      <c r="GP29" s="35"/>
      <c r="GQ29" s="35"/>
      <c r="GR29" s="35"/>
      <c r="GS29" s="35"/>
      <c r="GT29" s="35"/>
      <c r="GU29" s="35"/>
      <c r="GV29" s="35"/>
      <c r="GW29" s="35"/>
      <c r="GX29" s="35"/>
      <c r="GY29" s="35"/>
      <c r="GZ29" s="35"/>
      <c r="HA29" s="35"/>
      <c r="HB29" s="35"/>
      <c r="HC29" s="35"/>
      <c r="HD29" s="35"/>
      <c r="HE29" s="35"/>
      <c r="HF29" s="35"/>
      <c r="HG29" s="35"/>
      <c r="HH29" s="35"/>
      <c r="HI29" s="35"/>
      <c r="HJ29" s="35"/>
      <c r="HK29" s="35"/>
      <c r="HL29" s="35"/>
      <c r="HM29" s="35"/>
      <c r="HN29" s="35"/>
      <c r="HO29" s="35"/>
      <c r="HP29" s="35"/>
      <c r="HQ29" s="35"/>
      <c r="HR29" s="35"/>
      <c r="HS29" s="35"/>
      <c r="HT29" s="35"/>
      <c r="HU29" s="35"/>
    </row>
    <row r="30" spans="1:229" ht="15">
      <c r="A30" s="24" t="s">
        <v>64</v>
      </c>
      <c r="B30" s="25">
        <v>5</v>
      </c>
      <c r="C30" s="24" t="s">
        <v>65</v>
      </c>
      <c r="D30" s="26" t="s">
        <v>107</v>
      </c>
      <c r="E30" s="27" t="s">
        <v>108</v>
      </c>
      <c r="F30" s="26" t="s">
        <v>109</v>
      </c>
      <c r="G30" s="43">
        <f t="shared" si="12"/>
        <v>0.09000000000000001</v>
      </c>
      <c r="H30" s="43">
        <f t="shared" si="13"/>
        <v>0.117</v>
      </c>
      <c r="I30" s="43">
        <f t="shared" si="14"/>
        <v>0.18000000000000002</v>
      </c>
      <c r="J30" s="43">
        <f t="shared" si="15"/>
        <v>0.8</v>
      </c>
      <c r="K30" s="43">
        <f t="shared" si="16"/>
        <v>0.108</v>
      </c>
      <c r="L30" s="43">
        <f t="shared" si="17"/>
        <v>0.98</v>
      </c>
      <c r="M30" s="43">
        <f t="shared" si="18"/>
        <v>0.5</v>
      </c>
      <c r="N30" s="43">
        <f t="shared" si="19"/>
        <v>0.71</v>
      </c>
      <c r="O30" s="43">
        <f t="shared" si="20"/>
        <v>0.405</v>
      </c>
      <c r="P30" s="61">
        <f t="shared" si="21"/>
        <v>0.12150000000000001</v>
      </c>
      <c r="Q30" s="43">
        <v>0.165</v>
      </c>
      <c r="R30" s="43">
        <f t="shared" si="22"/>
        <v>0.17</v>
      </c>
      <c r="S30" s="43">
        <f t="shared" si="23"/>
        <v>0.0675</v>
      </c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  <c r="FL30" s="35"/>
      <c r="FM30" s="35"/>
      <c r="FN30" s="35"/>
      <c r="FO30" s="35"/>
      <c r="FP30" s="35"/>
      <c r="FQ30" s="35"/>
      <c r="FR30" s="35"/>
      <c r="FS30" s="35"/>
      <c r="FT30" s="35"/>
      <c r="FU30" s="35"/>
      <c r="FV30" s="35"/>
      <c r="FW30" s="35"/>
      <c r="FX30" s="35"/>
      <c r="FY30" s="35"/>
      <c r="FZ30" s="35"/>
      <c r="GA30" s="35"/>
      <c r="GB30" s="35"/>
      <c r="GC30" s="35"/>
      <c r="GD30" s="35"/>
      <c r="GE30" s="35"/>
      <c r="GF30" s="35"/>
      <c r="GG30" s="35"/>
      <c r="GH30" s="35"/>
      <c r="GI30" s="35"/>
      <c r="GJ30" s="35"/>
      <c r="GK30" s="35"/>
      <c r="GL30" s="35"/>
      <c r="GM30" s="35"/>
      <c r="GN30" s="35"/>
      <c r="GO30" s="35"/>
      <c r="GP30" s="35"/>
      <c r="GQ30" s="35"/>
      <c r="GR30" s="35"/>
      <c r="GS30" s="35"/>
      <c r="GT30" s="35"/>
      <c r="GU30" s="35"/>
      <c r="GV30" s="35"/>
      <c r="GW30" s="35"/>
      <c r="GX30" s="35"/>
      <c r="GY30" s="35"/>
      <c r="GZ30" s="35"/>
      <c r="HA30" s="35"/>
      <c r="HB30" s="35"/>
      <c r="HC30" s="35"/>
      <c r="HD30" s="35"/>
      <c r="HE30" s="35"/>
      <c r="HF30" s="35"/>
      <c r="HG30" s="35"/>
      <c r="HH30" s="35"/>
      <c r="HI30" s="35"/>
      <c r="HJ30" s="35"/>
      <c r="HK30" s="35"/>
      <c r="HL30" s="35"/>
      <c r="HM30" s="35"/>
      <c r="HN30" s="35"/>
      <c r="HO30" s="35"/>
      <c r="HP30" s="35"/>
      <c r="HQ30" s="35"/>
      <c r="HR30" s="35"/>
      <c r="HS30" s="35"/>
      <c r="HT30" s="35"/>
      <c r="HU30" s="35"/>
    </row>
    <row r="31" spans="1:229" ht="15">
      <c r="A31" s="24" t="s">
        <v>64</v>
      </c>
      <c r="B31" s="30">
        <v>5</v>
      </c>
      <c r="C31" s="24" t="s">
        <v>66</v>
      </c>
      <c r="D31" s="26" t="s">
        <v>110</v>
      </c>
      <c r="E31" s="27" t="s">
        <v>111</v>
      </c>
      <c r="F31" s="26" t="s">
        <v>112</v>
      </c>
      <c r="G31" s="43">
        <f t="shared" si="12"/>
        <v>0.09000000000000001</v>
      </c>
      <c r="H31" s="43">
        <f t="shared" si="13"/>
        <v>0.117</v>
      </c>
      <c r="I31" s="43">
        <f t="shared" si="14"/>
        <v>0.18000000000000002</v>
      </c>
      <c r="J31" s="43">
        <f t="shared" si="15"/>
        <v>0.8</v>
      </c>
      <c r="K31" s="43">
        <f t="shared" si="16"/>
        <v>0.108</v>
      </c>
      <c r="L31" s="43">
        <f t="shared" si="17"/>
        <v>0.98</v>
      </c>
      <c r="M31" s="43">
        <f t="shared" si="18"/>
        <v>0.8</v>
      </c>
      <c r="N31" s="43">
        <f t="shared" si="19"/>
        <v>0.86</v>
      </c>
      <c r="O31" s="43">
        <f t="shared" si="20"/>
        <v>0.405</v>
      </c>
      <c r="P31" s="61">
        <f t="shared" si="21"/>
        <v>0.162</v>
      </c>
      <c r="Q31" s="43">
        <v>0.1986</v>
      </c>
      <c r="R31" s="43">
        <f t="shared" si="22"/>
        <v>0.17</v>
      </c>
      <c r="S31" s="43">
        <f t="shared" si="23"/>
        <v>0.0675</v>
      </c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  <c r="FF31" s="35"/>
      <c r="FG31" s="35"/>
      <c r="FH31" s="35"/>
      <c r="FI31" s="35"/>
      <c r="FJ31" s="35"/>
      <c r="FK31" s="35"/>
      <c r="FL31" s="35"/>
      <c r="FM31" s="35"/>
      <c r="FN31" s="35"/>
      <c r="FO31" s="35"/>
      <c r="FP31" s="35"/>
      <c r="FQ31" s="35"/>
      <c r="FR31" s="35"/>
      <c r="FS31" s="35"/>
      <c r="FT31" s="35"/>
      <c r="FU31" s="35"/>
      <c r="FV31" s="35"/>
      <c r="FW31" s="35"/>
      <c r="FX31" s="35"/>
      <c r="FY31" s="35"/>
      <c r="FZ31" s="35"/>
      <c r="GA31" s="35"/>
      <c r="GB31" s="35"/>
      <c r="GC31" s="35"/>
      <c r="GD31" s="35"/>
      <c r="GE31" s="35"/>
      <c r="GF31" s="35"/>
      <c r="GG31" s="35"/>
      <c r="GH31" s="35"/>
      <c r="GI31" s="35"/>
      <c r="GJ31" s="35"/>
      <c r="GK31" s="35"/>
      <c r="GL31" s="35"/>
      <c r="GM31" s="35"/>
      <c r="GN31" s="35"/>
      <c r="GO31" s="35"/>
      <c r="GP31" s="35"/>
      <c r="GQ31" s="35"/>
      <c r="GR31" s="35"/>
      <c r="GS31" s="35"/>
      <c r="GT31" s="35"/>
      <c r="GU31" s="35"/>
      <c r="GV31" s="35"/>
      <c r="GW31" s="35"/>
      <c r="GX31" s="35"/>
      <c r="GY31" s="35"/>
      <c r="GZ31" s="35"/>
      <c r="HA31" s="35"/>
      <c r="HB31" s="35"/>
      <c r="HC31" s="35"/>
      <c r="HD31" s="35"/>
      <c r="HE31" s="35"/>
      <c r="HF31" s="35"/>
      <c r="HG31" s="35"/>
      <c r="HH31" s="35"/>
      <c r="HI31" s="35"/>
      <c r="HJ31" s="35"/>
      <c r="HK31" s="35"/>
      <c r="HL31" s="35"/>
      <c r="HM31" s="35"/>
      <c r="HN31" s="35"/>
      <c r="HO31" s="35"/>
      <c r="HP31" s="35"/>
      <c r="HQ31" s="35"/>
      <c r="HR31" s="35"/>
      <c r="HS31" s="35"/>
      <c r="HT31" s="35"/>
      <c r="HU31" s="35"/>
    </row>
    <row r="32" spans="1:229" ht="15">
      <c r="A32" s="24" t="s">
        <v>64</v>
      </c>
      <c r="B32" s="25">
        <v>5</v>
      </c>
      <c r="C32" s="24" t="s">
        <v>67</v>
      </c>
      <c r="D32" s="26" t="s">
        <v>113</v>
      </c>
      <c r="E32" s="27" t="s">
        <v>114</v>
      </c>
      <c r="F32" s="26" t="s">
        <v>115</v>
      </c>
      <c r="G32" s="43">
        <f t="shared" si="12"/>
        <v>0.09000000000000001</v>
      </c>
      <c r="H32" s="43">
        <f t="shared" si="13"/>
        <v>0.117</v>
      </c>
      <c r="I32" s="43">
        <f t="shared" si="14"/>
        <v>0.18000000000000002</v>
      </c>
      <c r="J32" s="43">
        <f t="shared" si="15"/>
        <v>0.8</v>
      </c>
      <c r="K32" s="43">
        <f t="shared" si="16"/>
        <v>0.108</v>
      </c>
      <c r="L32" s="43">
        <f t="shared" si="17"/>
        <v>0.98</v>
      </c>
      <c r="M32" s="43">
        <f t="shared" si="18"/>
        <v>0.65</v>
      </c>
      <c r="N32" s="43">
        <f t="shared" si="19"/>
        <v>0.8</v>
      </c>
      <c r="O32" s="43">
        <f t="shared" si="20"/>
        <v>0.405</v>
      </c>
      <c r="P32" s="61">
        <f t="shared" si="21"/>
        <v>0.12150000000000001</v>
      </c>
      <c r="Q32" s="43">
        <v>0.165</v>
      </c>
      <c r="R32" s="43">
        <f t="shared" si="22"/>
        <v>0.17</v>
      </c>
      <c r="S32" s="43">
        <f t="shared" si="23"/>
        <v>0.0675</v>
      </c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35"/>
      <c r="FL32" s="35"/>
      <c r="FM32" s="35"/>
      <c r="FN32" s="35"/>
      <c r="FO32" s="35"/>
      <c r="FP32" s="35"/>
      <c r="FQ32" s="35"/>
      <c r="FR32" s="35"/>
      <c r="FS32" s="35"/>
      <c r="FT32" s="35"/>
      <c r="FU32" s="35"/>
      <c r="FV32" s="35"/>
      <c r="FW32" s="35"/>
      <c r="FX32" s="35"/>
      <c r="FY32" s="35"/>
      <c r="FZ32" s="35"/>
      <c r="GA32" s="35"/>
      <c r="GB32" s="35"/>
      <c r="GC32" s="35"/>
      <c r="GD32" s="35"/>
      <c r="GE32" s="35"/>
      <c r="GF32" s="35"/>
      <c r="GG32" s="35"/>
      <c r="GH32" s="35"/>
      <c r="GI32" s="35"/>
      <c r="GJ32" s="35"/>
      <c r="GK32" s="35"/>
      <c r="GL32" s="35"/>
      <c r="GM32" s="35"/>
      <c r="GN32" s="35"/>
      <c r="GO32" s="35"/>
      <c r="GP32" s="35"/>
      <c r="GQ32" s="35"/>
      <c r="GR32" s="35"/>
      <c r="GS32" s="35"/>
      <c r="GT32" s="35"/>
      <c r="GU32" s="35"/>
      <c r="GV32" s="35"/>
      <c r="GW32" s="35"/>
      <c r="GX32" s="35"/>
      <c r="GY32" s="35"/>
      <c r="GZ32" s="35"/>
      <c r="HA32" s="35"/>
      <c r="HB32" s="35"/>
      <c r="HC32" s="35"/>
      <c r="HD32" s="35"/>
      <c r="HE32" s="35"/>
      <c r="HF32" s="35"/>
      <c r="HG32" s="35"/>
      <c r="HH32" s="35"/>
      <c r="HI32" s="35"/>
      <c r="HJ32" s="35"/>
      <c r="HK32" s="35"/>
      <c r="HL32" s="35"/>
      <c r="HM32" s="35"/>
      <c r="HN32" s="35"/>
      <c r="HO32" s="35"/>
      <c r="HP32" s="35"/>
      <c r="HQ32" s="35"/>
      <c r="HR32" s="35"/>
      <c r="HS32" s="35"/>
      <c r="HT32" s="35"/>
      <c r="HU32" s="35"/>
    </row>
    <row r="33" spans="1:229" ht="15">
      <c r="A33" s="24" t="s">
        <v>64</v>
      </c>
      <c r="B33" s="30">
        <v>5</v>
      </c>
      <c r="C33" s="24" t="s">
        <v>103</v>
      </c>
      <c r="D33" s="26" t="s">
        <v>104</v>
      </c>
      <c r="E33" s="27" t="s">
        <v>105</v>
      </c>
      <c r="F33" s="26" t="s">
        <v>106</v>
      </c>
      <c r="G33" s="43">
        <f t="shared" si="12"/>
        <v>0.135</v>
      </c>
      <c r="H33" s="43">
        <f t="shared" si="13"/>
        <v>0.12600000000000003</v>
      </c>
      <c r="I33" s="43">
        <f t="shared" si="14"/>
        <v>0.2745</v>
      </c>
      <c r="J33" s="43">
        <f t="shared" si="15"/>
        <v>0.82</v>
      </c>
      <c r="K33" s="43">
        <f t="shared" si="16"/>
        <v>0.108</v>
      </c>
      <c r="L33" s="43">
        <f t="shared" si="17"/>
        <v>0.98</v>
      </c>
      <c r="M33" s="43">
        <f t="shared" si="18"/>
        <v>0.65</v>
      </c>
      <c r="N33" s="43">
        <f t="shared" si="19"/>
        <v>0.78</v>
      </c>
      <c r="O33" s="43">
        <f t="shared" si="20"/>
        <v>0.405</v>
      </c>
      <c r="P33" s="61">
        <f t="shared" si="21"/>
        <v>0.1305</v>
      </c>
      <c r="Q33" s="43">
        <v>0.20685</v>
      </c>
      <c r="R33" s="43">
        <f t="shared" si="22"/>
        <v>0.17</v>
      </c>
      <c r="S33" s="43">
        <f t="shared" si="23"/>
        <v>0.0675</v>
      </c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5"/>
      <c r="FL33" s="35"/>
      <c r="FM33" s="35"/>
      <c r="FN33" s="35"/>
      <c r="FO33" s="35"/>
      <c r="FP33" s="35"/>
      <c r="FQ33" s="35"/>
      <c r="FR33" s="35"/>
      <c r="FS33" s="35"/>
      <c r="FT33" s="35"/>
      <c r="FU33" s="35"/>
      <c r="FV33" s="35"/>
      <c r="FW33" s="35"/>
      <c r="FX33" s="35"/>
      <c r="FY33" s="35"/>
      <c r="FZ33" s="35"/>
      <c r="GA33" s="35"/>
      <c r="GB33" s="35"/>
      <c r="GC33" s="35"/>
      <c r="GD33" s="35"/>
      <c r="GE33" s="35"/>
      <c r="GF33" s="35"/>
      <c r="GG33" s="35"/>
      <c r="GH33" s="35"/>
      <c r="GI33" s="35"/>
      <c r="GJ33" s="35"/>
      <c r="GK33" s="35"/>
      <c r="GL33" s="35"/>
      <c r="GM33" s="35"/>
      <c r="GN33" s="35"/>
      <c r="GO33" s="35"/>
      <c r="GP33" s="35"/>
      <c r="GQ33" s="35"/>
      <c r="GR33" s="35"/>
      <c r="GS33" s="35"/>
      <c r="GT33" s="35"/>
      <c r="GU33" s="35"/>
      <c r="GV33" s="35"/>
      <c r="GW33" s="35"/>
      <c r="GX33" s="35"/>
      <c r="GY33" s="35"/>
      <c r="GZ33" s="35"/>
      <c r="HA33" s="35"/>
      <c r="HB33" s="35"/>
      <c r="HC33" s="35"/>
      <c r="HD33" s="35"/>
      <c r="HE33" s="35"/>
      <c r="HF33" s="35"/>
      <c r="HG33" s="35"/>
      <c r="HH33" s="35"/>
      <c r="HI33" s="35"/>
      <c r="HJ33" s="35"/>
      <c r="HK33" s="35"/>
      <c r="HL33" s="35"/>
      <c r="HM33" s="35"/>
      <c r="HN33" s="35"/>
      <c r="HO33" s="35"/>
      <c r="HP33" s="35"/>
      <c r="HQ33" s="35"/>
      <c r="HR33" s="35"/>
      <c r="HS33" s="35"/>
      <c r="HT33" s="35"/>
      <c r="HU33" s="35"/>
    </row>
    <row r="35" spans="1:18" s="37" customFormat="1" ht="18">
      <c r="A35" s="260" t="s">
        <v>120</v>
      </c>
      <c r="B35" s="260"/>
      <c r="C35" s="260"/>
      <c r="D35" s="260"/>
      <c r="E35" s="260"/>
      <c r="F35" s="260"/>
      <c r="G35" s="260"/>
      <c r="H35" s="260"/>
      <c r="I35" s="260"/>
      <c r="J35" s="260"/>
      <c r="K35" s="260"/>
      <c r="L35" s="260"/>
      <c r="M35" s="260"/>
      <c r="N35" s="260"/>
      <c r="O35" s="260"/>
      <c r="P35" s="260"/>
      <c r="Q35" s="10"/>
      <c r="R35" s="11"/>
    </row>
    <row r="37" spans="1:229" ht="180">
      <c r="A37" s="22" t="s">
        <v>86</v>
      </c>
      <c r="B37" s="22" t="s">
        <v>87</v>
      </c>
      <c r="C37" s="48" t="s">
        <v>0</v>
      </c>
      <c r="D37" s="22" t="s">
        <v>88</v>
      </c>
      <c r="E37" s="49" t="s">
        <v>1</v>
      </c>
      <c r="F37" s="22" t="s">
        <v>89</v>
      </c>
      <c r="G37" s="22" t="s">
        <v>90</v>
      </c>
      <c r="H37" s="22" t="s">
        <v>91</v>
      </c>
      <c r="I37" s="22" t="s">
        <v>92</v>
      </c>
      <c r="J37" s="22" t="s">
        <v>93</v>
      </c>
      <c r="K37" s="22" t="s">
        <v>94</v>
      </c>
      <c r="L37" s="22" t="s">
        <v>145</v>
      </c>
      <c r="M37" s="22" t="s">
        <v>146</v>
      </c>
      <c r="N37" s="22" t="s">
        <v>147</v>
      </c>
      <c r="O37" s="22" t="s">
        <v>95</v>
      </c>
      <c r="P37" s="50" t="s">
        <v>96</v>
      </c>
      <c r="Q37" s="50" t="s">
        <v>97</v>
      </c>
      <c r="R37" s="50" t="s">
        <v>98</v>
      </c>
      <c r="S37" s="50" t="s">
        <v>148</v>
      </c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  <c r="FG37" s="23"/>
      <c r="FH37" s="23"/>
      <c r="FI37" s="23"/>
      <c r="FJ37" s="23"/>
      <c r="FK37" s="23"/>
      <c r="FL37" s="23"/>
      <c r="FM37" s="23"/>
      <c r="FN37" s="23"/>
      <c r="FO37" s="23"/>
      <c r="FP37" s="23"/>
      <c r="FQ37" s="23"/>
      <c r="FR37" s="23"/>
      <c r="FS37" s="23"/>
      <c r="FT37" s="23"/>
      <c r="FU37" s="23"/>
      <c r="FV37" s="23"/>
      <c r="FW37" s="23"/>
      <c r="FX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  <c r="GU37" s="23"/>
      <c r="GV37" s="23"/>
      <c r="GW37" s="23"/>
      <c r="GX37" s="23"/>
      <c r="GY37" s="23"/>
      <c r="GZ37" s="23"/>
      <c r="HA37" s="23"/>
      <c r="HB37" s="23"/>
      <c r="HC37" s="23"/>
      <c r="HD37" s="23"/>
      <c r="HE37" s="23"/>
      <c r="HF37" s="23"/>
      <c r="HG37" s="23"/>
      <c r="HH37" s="23"/>
      <c r="HI37" s="23"/>
      <c r="HJ37" s="23"/>
      <c r="HK37" s="23"/>
      <c r="HL37" s="23"/>
      <c r="HM37" s="23"/>
      <c r="HN37" s="23"/>
      <c r="HO37" s="23"/>
      <c r="HP37" s="23"/>
      <c r="HQ37" s="23"/>
      <c r="HR37" s="23"/>
      <c r="HS37" s="23"/>
      <c r="HT37" s="23"/>
      <c r="HU37" s="23"/>
    </row>
    <row r="38" spans="1:229" ht="16.5">
      <c r="A38" s="51"/>
      <c r="B38" s="51"/>
      <c r="C38" s="52"/>
      <c r="D38" s="51"/>
      <c r="E38" s="53"/>
      <c r="F38" s="51"/>
      <c r="G38" s="12">
        <v>0.65</v>
      </c>
      <c r="H38" s="12">
        <v>0.65</v>
      </c>
      <c r="I38" s="12">
        <v>0.65</v>
      </c>
      <c r="J38" s="13">
        <v>1</v>
      </c>
      <c r="K38" s="12">
        <v>0.65</v>
      </c>
      <c r="L38" s="13">
        <v>1</v>
      </c>
      <c r="M38" s="13">
        <v>1</v>
      </c>
      <c r="N38" s="13">
        <v>1</v>
      </c>
      <c r="O38" s="12">
        <v>0.65</v>
      </c>
      <c r="P38" s="12">
        <v>0.65</v>
      </c>
      <c r="Q38" s="13">
        <v>0.75</v>
      </c>
      <c r="R38" s="13">
        <v>1</v>
      </c>
      <c r="S38" s="120">
        <v>0.65</v>
      </c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  <c r="GU38" s="23"/>
      <c r="GV38" s="23"/>
      <c r="GW38" s="23"/>
      <c r="GX38" s="23"/>
      <c r="GY38" s="23"/>
      <c r="GZ38" s="23"/>
      <c r="HA38" s="23"/>
      <c r="HB38" s="23"/>
      <c r="HC38" s="23"/>
      <c r="HD38" s="23"/>
      <c r="HE38" s="23"/>
      <c r="HF38" s="23"/>
      <c r="HG38" s="23"/>
      <c r="HH38" s="23"/>
      <c r="HI38" s="23"/>
      <c r="HJ38" s="23"/>
      <c r="HK38" s="23"/>
      <c r="HL38" s="23"/>
      <c r="HM38" s="23"/>
      <c r="HN38" s="23"/>
      <c r="HO38" s="23"/>
      <c r="HP38" s="23"/>
      <c r="HQ38" s="23"/>
      <c r="HR38" s="23"/>
      <c r="HS38" s="23"/>
      <c r="HT38" s="23"/>
      <c r="HU38" s="23"/>
    </row>
    <row r="39" spans="1:229" ht="15" customHeight="1">
      <c r="A39" s="38" t="s">
        <v>64</v>
      </c>
      <c r="B39" s="39">
        <v>5</v>
      </c>
      <c r="C39" s="40" t="s">
        <v>99</v>
      </c>
      <c r="D39" s="41" t="s">
        <v>100</v>
      </c>
      <c r="E39" s="42" t="s">
        <v>101</v>
      </c>
      <c r="F39" s="41" t="s">
        <v>102</v>
      </c>
      <c r="G39" s="43">
        <f aca="true" t="shared" si="24" ref="G39:G44">+$G4*$G$38</f>
        <v>0.1625</v>
      </c>
      <c r="H39" s="43">
        <f aca="true" t="shared" si="25" ref="H39:H44">+$H4*$H$38</f>
        <v>0.20800000000000002</v>
      </c>
      <c r="I39" s="43">
        <f aca="true" t="shared" si="26" ref="I39:I44">+$I4*$I$38</f>
        <v>0.26</v>
      </c>
      <c r="J39" s="43">
        <f aca="true" t="shared" si="27" ref="J39:J44">+$J4*$J$38</f>
        <v>0.8</v>
      </c>
      <c r="K39" s="43">
        <f aca="true" t="shared" si="28" ref="K39:K44">+$K4*$K$38</f>
        <v>0.156</v>
      </c>
      <c r="L39" s="43">
        <f aca="true" t="shared" si="29" ref="L39:L44">+$L4*$L$38</f>
        <v>0.98</v>
      </c>
      <c r="M39" s="43">
        <f aca="true" t="shared" si="30" ref="M39:M44">+$M4*$M$38</f>
        <v>0.56</v>
      </c>
      <c r="N39" s="43">
        <f aca="true" t="shared" si="31" ref="N39:N44">+$N4*$N$38</f>
        <v>0.74</v>
      </c>
      <c r="O39" s="43">
        <f aca="true" t="shared" si="32" ref="O39:O44">+$O4*$O$38</f>
        <v>0.5850000000000001</v>
      </c>
      <c r="P39" s="43">
        <f aca="true" t="shared" si="33" ref="P39:P44">+$P4*$P$38</f>
        <v>0.46799999999999997</v>
      </c>
      <c r="Q39" s="43">
        <v>0.286</v>
      </c>
      <c r="R39" s="43">
        <f aca="true" t="shared" si="34" ref="R39:R44">+$R4*$R$38</f>
        <v>0.17</v>
      </c>
      <c r="S39" s="43">
        <f aca="true" t="shared" si="35" ref="S39:S44">+$S4*$S$38</f>
        <v>0.0975</v>
      </c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  <c r="DQ39" s="35"/>
      <c r="DR39" s="35"/>
      <c r="DS39" s="35"/>
      <c r="DT39" s="35"/>
      <c r="DU39" s="35"/>
      <c r="DV39" s="35"/>
      <c r="DW39" s="35"/>
      <c r="DX39" s="35"/>
      <c r="DY39" s="35"/>
      <c r="DZ39" s="35"/>
      <c r="EA39" s="35"/>
      <c r="EB39" s="35"/>
      <c r="EC39" s="35"/>
      <c r="ED39" s="35"/>
      <c r="EE39" s="35"/>
      <c r="EF39" s="35"/>
      <c r="EG39" s="35"/>
      <c r="EH39" s="35"/>
      <c r="EI39" s="35"/>
      <c r="EJ39" s="35"/>
      <c r="EK39" s="35"/>
      <c r="EL39" s="35"/>
      <c r="EM39" s="35"/>
      <c r="EN39" s="35"/>
      <c r="EO39" s="35"/>
      <c r="EP39" s="35"/>
      <c r="EQ39" s="35"/>
      <c r="ER39" s="35"/>
      <c r="ES39" s="35"/>
      <c r="ET39" s="35"/>
      <c r="EU39" s="35"/>
      <c r="EV39" s="35"/>
      <c r="EW39" s="35"/>
      <c r="EX39" s="35"/>
      <c r="EY39" s="35"/>
      <c r="EZ39" s="35"/>
      <c r="FA39" s="35"/>
      <c r="FB39" s="35"/>
      <c r="FC39" s="35"/>
      <c r="FD39" s="35"/>
      <c r="FE39" s="35"/>
      <c r="FF39" s="35"/>
      <c r="FG39" s="35"/>
      <c r="FH39" s="35"/>
      <c r="FI39" s="35"/>
      <c r="FJ39" s="35"/>
      <c r="FK39" s="35"/>
      <c r="FL39" s="35"/>
      <c r="FM39" s="35"/>
      <c r="FN39" s="35"/>
      <c r="FO39" s="35"/>
      <c r="FP39" s="35"/>
      <c r="FQ39" s="35"/>
      <c r="FR39" s="35"/>
      <c r="FS39" s="35"/>
      <c r="FT39" s="35"/>
      <c r="FU39" s="35"/>
      <c r="FV39" s="35"/>
      <c r="FW39" s="35"/>
      <c r="FX39" s="35"/>
      <c r="FY39" s="35"/>
      <c r="FZ39" s="35"/>
      <c r="GA39" s="35"/>
      <c r="GB39" s="35"/>
      <c r="GC39" s="35"/>
      <c r="GD39" s="35"/>
      <c r="GE39" s="35"/>
      <c r="GF39" s="35"/>
      <c r="GG39" s="35"/>
      <c r="GH39" s="35"/>
      <c r="GI39" s="35"/>
      <c r="GJ39" s="35"/>
      <c r="GK39" s="35"/>
      <c r="GL39" s="35"/>
      <c r="GM39" s="35"/>
      <c r="GN39" s="35"/>
      <c r="GO39" s="35"/>
      <c r="GP39" s="35"/>
      <c r="GQ39" s="35"/>
      <c r="GR39" s="35"/>
      <c r="GS39" s="35"/>
      <c r="GT39" s="35"/>
      <c r="GU39" s="35"/>
      <c r="GV39" s="35"/>
      <c r="GW39" s="35"/>
      <c r="GX39" s="35"/>
      <c r="GY39" s="35"/>
      <c r="GZ39" s="35"/>
      <c r="HA39" s="35"/>
      <c r="HB39" s="35"/>
      <c r="HC39" s="35"/>
      <c r="HD39" s="35"/>
      <c r="HE39" s="35"/>
      <c r="HF39" s="35"/>
      <c r="HG39" s="35"/>
      <c r="HH39" s="35"/>
      <c r="HI39" s="35"/>
      <c r="HJ39" s="35"/>
      <c r="HK39" s="35"/>
      <c r="HL39" s="35"/>
      <c r="HM39" s="35"/>
      <c r="HN39" s="35"/>
      <c r="HO39" s="35"/>
      <c r="HP39" s="35"/>
      <c r="HQ39" s="35"/>
      <c r="HR39" s="35"/>
      <c r="HS39" s="35"/>
      <c r="HT39" s="35"/>
      <c r="HU39" s="35"/>
    </row>
    <row r="40" spans="1:229" ht="15">
      <c r="A40" s="24" t="s">
        <v>64</v>
      </c>
      <c r="B40" s="25">
        <v>5</v>
      </c>
      <c r="C40" s="24" t="s">
        <v>68</v>
      </c>
      <c r="D40" s="32" t="s">
        <v>116</v>
      </c>
      <c r="E40" s="27" t="s">
        <v>117</v>
      </c>
      <c r="F40" s="26" t="s">
        <v>118</v>
      </c>
      <c r="G40" s="43">
        <f t="shared" si="24"/>
        <v>0.11699999999999999</v>
      </c>
      <c r="H40" s="43">
        <f t="shared" si="25"/>
        <v>0.169</v>
      </c>
      <c r="I40" s="43">
        <f t="shared" si="26"/>
        <v>0.35750000000000004</v>
      </c>
      <c r="J40" s="43">
        <f t="shared" si="27"/>
        <v>0.8</v>
      </c>
      <c r="K40" s="43">
        <f t="shared" si="28"/>
        <v>0.11050000000000001</v>
      </c>
      <c r="L40" s="43">
        <f t="shared" si="29"/>
        <v>0.98</v>
      </c>
      <c r="M40" s="43">
        <f t="shared" si="30"/>
        <v>0.55</v>
      </c>
      <c r="N40" s="43">
        <f t="shared" si="31"/>
        <v>0.61</v>
      </c>
      <c r="O40" s="43">
        <f t="shared" si="32"/>
        <v>0.5850000000000001</v>
      </c>
      <c r="P40" s="43">
        <f t="shared" si="33"/>
        <v>0.3055</v>
      </c>
      <c r="Q40" s="43">
        <v>0.27675000000000005</v>
      </c>
      <c r="R40" s="43">
        <f t="shared" si="34"/>
        <v>0.17</v>
      </c>
      <c r="S40" s="43">
        <f t="shared" si="35"/>
        <v>0.0975</v>
      </c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/>
      <c r="DK40" s="35"/>
      <c r="DL40" s="35"/>
      <c r="DM40" s="35"/>
      <c r="DN40" s="35"/>
      <c r="DO40" s="35"/>
      <c r="DP40" s="35"/>
      <c r="DQ40" s="35"/>
      <c r="DR40" s="35"/>
      <c r="DS40" s="35"/>
      <c r="DT40" s="35"/>
      <c r="DU40" s="35"/>
      <c r="DV40" s="35"/>
      <c r="DW40" s="35"/>
      <c r="DX40" s="35"/>
      <c r="DY40" s="35"/>
      <c r="DZ40" s="35"/>
      <c r="EA40" s="35"/>
      <c r="EB40" s="35"/>
      <c r="EC40" s="35"/>
      <c r="ED40" s="35"/>
      <c r="EE40" s="35"/>
      <c r="EF40" s="35"/>
      <c r="EG40" s="35"/>
      <c r="EH40" s="35"/>
      <c r="EI40" s="35"/>
      <c r="EJ40" s="35"/>
      <c r="EK40" s="35"/>
      <c r="EL40" s="35"/>
      <c r="EM40" s="35"/>
      <c r="EN40" s="35"/>
      <c r="EO40" s="35"/>
      <c r="EP40" s="35"/>
      <c r="EQ40" s="35"/>
      <c r="ER40" s="35"/>
      <c r="ES40" s="35"/>
      <c r="ET40" s="35"/>
      <c r="EU40" s="35"/>
      <c r="EV40" s="35"/>
      <c r="EW40" s="35"/>
      <c r="EX40" s="35"/>
      <c r="EY40" s="35"/>
      <c r="EZ40" s="35"/>
      <c r="FA40" s="35"/>
      <c r="FB40" s="35"/>
      <c r="FC40" s="35"/>
      <c r="FD40" s="35"/>
      <c r="FE40" s="35"/>
      <c r="FF40" s="35"/>
      <c r="FG40" s="35"/>
      <c r="FH40" s="35"/>
      <c r="FI40" s="35"/>
      <c r="FJ40" s="35"/>
      <c r="FK40" s="35"/>
      <c r="FL40" s="35"/>
      <c r="FM40" s="35"/>
      <c r="FN40" s="35"/>
      <c r="FO40" s="35"/>
      <c r="FP40" s="35"/>
      <c r="FQ40" s="35"/>
      <c r="FR40" s="35"/>
      <c r="FS40" s="35"/>
      <c r="FT40" s="35"/>
      <c r="FU40" s="35"/>
      <c r="FV40" s="35"/>
      <c r="FW40" s="35"/>
      <c r="FX40" s="35"/>
      <c r="FY40" s="35"/>
      <c r="FZ40" s="35"/>
      <c r="GA40" s="35"/>
      <c r="GB40" s="35"/>
      <c r="GC40" s="35"/>
      <c r="GD40" s="35"/>
      <c r="GE40" s="35"/>
      <c r="GF40" s="35"/>
      <c r="GG40" s="35"/>
      <c r="GH40" s="35"/>
      <c r="GI40" s="35"/>
      <c r="GJ40" s="35"/>
      <c r="GK40" s="35"/>
      <c r="GL40" s="35"/>
      <c r="GM40" s="35"/>
      <c r="GN40" s="35"/>
      <c r="GO40" s="35"/>
      <c r="GP40" s="35"/>
      <c r="GQ40" s="35"/>
      <c r="GR40" s="35"/>
      <c r="GS40" s="35"/>
      <c r="GT40" s="35"/>
      <c r="GU40" s="35"/>
      <c r="GV40" s="35"/>
      <c r="GW40" s="35"/>
      <c r="GX40" s="35"/>
      <c r="GY40" s="35"/>
      <c r="GZ40" s="35"/>
      <c r="HA40" s="35"/>
      <c r="HB40" s="35"/>
      <c r="HC40" s="35"/>
      <c r="HD40" s="35"/>
      <c r="HE40" s="35"/>
      <c r="HF40" s="35"/>
      <c r="HG40" s="35"/>
      <c r="HH40" s="35"/>
      <c r="HI40" s="35"/>
      <c r="HJ40" s="35"/>
      <c r="HK40" s="35"/>
      <c r="HL40" s="35"/>
      <c r="HM40" s="35"/>
      <c r="HN40" s="35"/>
      <c r="HO40" s="35"/>
      <c r="HP40" s="35"/>
      <c r="HQ40" s="35"/>
      <c r="HR40" s="35"/>
      <c r="HS40" s="35"/>
      <c r="HT40" s="35"/>
      <c r="HU40" s="35"/>
    </row>
    <row r="41" spans="1:229" ht="15">
      <c r="A41" s="24" t="s">
        <v>64</v>
      </c>
      <c r="B41" s="25">
        <v>5</v>
      </c>
      <c r="C41" s="24" t="s">
        <v>65</v>
      </c>
      <c r="D41" s="26" t="s">
        <v>107</v>
      </c>
      <c r="E41" s="27" t="s">
        <v>108</v>
      </c>
      <c r="F41" s="26" t="s">
        <v>109</v>
      </c>
      <c r="G41" s="43">
        <f t="shared" si="24"/>
        <v>0.13</v>
      </c>
      <c r="H41" s="43">
        <f t="shared" si="25"/>
        <v>0.169</v>
      </c>
      <c r="I41" s="43">
        <f t="shared" si="26"/>
        <v>0.26</v>
      </c>
      <c r="J41" s="43">
        <f t="shared" si="27"/>
        <v>0.8</v>
      </c>
      <c r="K41" s="43">
        <f t="shared" si="28"/>
        <v>0.156</v>
      </c>
      <c r="L41" s="43">
        <f t="shared" si="29"/>
        <v>0.98</v>
      </c>
      <c r="M41" s="43">
        <f t="shared" si="30"/>
        <v>0.5</v>
      </c>
      <c r="N41" s="43">
        <f t="shared" si="31"/>
        <v>0.71</v>
      </c>
      <c r="O41" s="43">
        <f t="shared" si="32"/>
        <v>0.5850000000000001</v>
      </c>
      <c r="P41" s="43">
        <f t="shared" si="33"/>
        <v>0.17550000000000002</v>
      </c>
      <c r="Q41" s="43">
        <v>0.19175</v>
      </c>
      <c r="R41" s="43">
        <f t="shared" si="34"/>
        <v>0.17</v>
      </c>
      <c r="S41" s="43">
        <f t="shared" si="35"/>
        <v>0.0975</v>
      </c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  <c r="DQ41" s="35"/>
      <c r="DR41" s="35"/>
      <c r="DS41" s="35"/>
      <c r="DT41" s="35"/>
      <c r="DU41" s="35"/>
      <c r="DV41" s="35"/>
      <c r="DW41" s="35"/>
      <c r="DX41" s="35"/>
      <c r="DY41" s="35"/>
      <c r="DZ41" s="35"/>
      <c r="EA41" s="35"/>
      <c r="EB41" s="35"/>
      <c r="EC41" s="35"/>
      <c r="ED41" s="35"/>
      <c r="EE41" s="35"/>
      <c r="EF41" s="35"/>
      <c r="EG41" s="35"/>
      <c r="EH41" s="35"/>
      <c r="EI41" s="35"/>
      <c r="EJ41" s="35"/>
      <c r="EK41" s="35"/>
      <c r="EL41" s="35"/>
      <c r="EM41" s="35"/>
      <c r="EN41" s="35"/>
      <c r="EO41" s="35"/>
      <c r="EP41" s="35"/>
      <c r="EQ41" s="35"/>
      <c r="ER41" s="35"/>
      <c r="ES41" s="35"/>
      <c r="ET41" s="35"/>
      <c r="EU41" s="35"/>
      <c r="EV41" s="35"/>
      <c r="EW41" s="35"/>
      <c r="EX41" s="35"/>
      <c r="EY41" s="35"/>
      <c r="EZ41" s="35"/>
      <c r="FA41" s="35"/>
      <c r="FB41" s="35"/>
      <c r="FC41" s="35"/>
      <c r="FD41" s="35"/>
      <c r="FE41" s="35"/>
      <c r="FF41" s="35"/>
      <c r="FG41" s="35"/>
      <c r="FH41" s="35"/>
      <c r="FI41" s="35"/>
      <c r="FJ41" s="35"/>
      <c r="FK41" s="35"/>
      <c r="FL41" s="35"/>
      <c r="FM41" s="35"/>
      <c r="FN41" s="35"/>
      <c r="FO41" s="35"/>
      <c r="FP41" s="35"/>
      <c r="FQ41" s="35"/>
      <c r="FR41" s="35"/>
      <c r="FS41" s="35"/>
      <c r="FT41" s="35"/>
      <c r="FU41" s="35"/>
      <c r="FV41" s="35"/>
      <c r="FW41" s="35"/>
      <c r="FX41" s="35"/>
      <c r="FY41" s="35"/>
      <c r="FZ41" s="35"/>
      <c r="GA41" s="35"/>
      <c r="GB41" s="35"/>
      <c r="GC41" s="35"/>
      <c r="GD41" s="35"/>
      <c r="GE41" s="35"/>
      <c r="GF41" s="35"/>
      <c r="GG41" s="35"/>
      <c r="GH41" s="35"/>
      <c r="GI41" s="35"/>
      <c r="GJ41" s="35"/>
      <c r="GK41" s="35"/>
      <c r="GL41" s="35"/>
      <c r="GM41" s="35"/>
      <c r="GN41" s="35"/>
      <c r="GO41" s="35"/>
      <c r="GP41" s="35"/>
      <c r="GQ41" s="35"/>
      <c r="GR41" s="35"/>
      <c r="GS41" s="35"/>
      <c r="GT41" s="35"/>
      <c r="GU41" s="35"/>
      <c r="GV41" s="35"/>
      <c r="GW41" s="35"/>
      <c r="GX41" s="35"/>
      <c r="GY41" s="35"/>
      <c r="GZ41" s="35"/>
      <c r="HA41" s="35"/>
      <c r="HB41" s="35"/>
      <c r="HC41" s="35"/>
      <c r="HD41" s="35"/>
      <c r="HE41" s="35"/>
      <c r="HF41" s="35"/>
      <c r="HG41" s="35"/>
      <c r="HH41" s="35"/>
      <c r="HI41" s="35"/>
      <c r="HJ41" s="35"/>
      <c r="HK41" s="35"/>
      <c r="HL41" s="35"/>
      <c r="HM41" s="35"/>
      <c r="HN41" s="35"/>
      <c r="HO41" s="35"/>
      <c r="HP41" s="35"/>
      <c r="HQ41" s="35"/>
      <c r="HR41" s="35"/>
      <c r="HS41" s="35"/>
      <c r="HT41" s="35"/>
      <c r="HU41" s="35"/>
    </row>
    <row r="42" spans="1:229" ht="15">
      <c r="A42" s="24" t="s">
        <v>64</v>
      </c>
      <c r="B42" s="30">
        <v>5</v>
      </c>
      <c r="C42" s="24" t="s">
        <v>66</v>
      </c>
      <c r="D42" s="26" t="s">
        <v>110</v>
      </c>
      <c r="E42" s="27" t="s">
        <v>111</v>
      </c>
      <c r="F42" s="26" t="s">
        <v>112</v>
      </c>
      <c r="G42" s="43">
        <f t="shared" si="24"/>
        <v>0.13</v>
      </c>
      <c r="H42" s="43">
        <f t="shared" si="25"/>
        <v>0.169</v>
      </c>
      <c r="I42" s="43">
        <f t="shared" si="26"/>
        <v>0.26</v>
      </c>
      <c r="J42" s="43">
        <f t="shared" si="27"/>
        <v>0.8</v>
      </c>
      <c r="K42" s="43">
        <f t="shared" si="28"/>
        <v>0.156</v>
      </c>
      <c r="L42" s="43">
        <f t="shared" si="29"/>
        <v>0.98</v>
      </c>
      <c r="M42" s="43">
        <f t="shared" si="30"/>
        <v>0.8</v>
      </c>
      <c r="N42" s="43">
        <f t="shared" si="31"/>
        <v>0.86</v>
      </c>
      <c r="O42" s="43">
        <f t="shared" si="32"/>
        <v>0.5850000000000001</v>
      </c>
      <c r="P42" s="43">
        <f t="shared" si="33"/>
        <v>0.23399999999999999</v>
      </c>
      <c r="Q42" s="43">
        <v>0.2</v>
      </c>
      <c r="R42" s="43">
        <f t="shared" si="34"/>
        <v>0.17</v>
      </c>
      <c r="S42" s="43">
        <f t="shared" si="35"/>
        <v>0.0975</v>
      </c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  <c r="DQ42" s="35"/>
      <c r="DR42" s="35"/>
      <c r="DS42" s="35"/>
      <c r="DT42" s="35"/>
      <c r="DU42" s="35"/>
      <c r="DV42" s="35"/>
      <c r="DW42" s="35"/>
      <c r="DX42" s="35"/>
      <c r="DY42" s="35"/>
      <c r="DZ42" s="35"/>
      <c r="EA42" s="35"/>
      <c r="EB42" s="35"/>
      <c r="EC42" s="35"/>
      <c r="ED42" s="35"/>
      <c r="EE42" s="35"/>
      <c r="EF42" s="35"/>
      <c r="EG42" s="35"/>
      <c r="EH42" s="35"/>
      <c r="EI42" s="35"/>
      <c r="EJ42" s="35"/>
      <c r="EK42" s="35"/>
      <c r="EL42" s="35"/>
      <c r="EM42" s="35"/>
      <c r="EN42" s="35"/>
      <c r="EO42" s="35"/>
      <c r="EP42" s="35"/>
      <c r="EQ42" s="35"/>
      <c r="ER42" s="35"/>
      <c r="ES42" s="35"/>
      <c r="ET42" s="35"/>
      <c r="EU42" s="35"/>
      <c r="EV42" s="35"/>
      <c r="EW42" s="35"/>
      <c r="EX42" s="35"/>
      <c r="EY42" s="35"/>
      <c r="EZ42" s="35"/>
      <c r="FA42" s="35"/>
      <c r="FB42" s="35"/>
      <c r="FC42" s="35"/>
      <c r="FD42" s="35"/>
      <c r="FE42" s="35"/>
      <c r="FF42" s="35"/>
      <c r="FG42" s="35"/>
      <c r="FH42" s="35"/>
      <c r="FI42" s="35"/>
      <c r="FJ42" s="35"/>
      <c r="FK42" s="35"/>
      <c r="FL42" s="35"/>
      <c r="FM42" s="35"/>
      <c r="FN42" s="35"/>
      <c r="FO42" s="35"/>
      <c r="FP42" s="35"/>
      <c r="FQ42" s="35"/>
      <c r="FR42" s="35"/>
      <c r="FS42" s="35"/>
      <c r="FT42" s="35"/>
      <c r="FU42" s="35"/>
      <c r="FV42" s="35"/>
      <c r="FW42" s="35"/>
      <c r="FX42" s="35"/>
      <c r="FY42" s="35"/>
      <c r="FZ42" s="35"/>
      <c r="GA42" s="35"/>
      <c r="GB42" s="35"/>
      <c r="GC42" s="35"/>
      <c r="GD42" s="35"/>
      <c r="GE42" s="35"/>
      <c r="GF42" s="35"/>
      <c r="GG42" s="35"/>
      <c r="GH42" s="35"/>
      <c r="GI42" s="35"/>
      <c r="GJ42" s="35"/>
      <c r="GK42" s="35"/>
      <c r="GL42" s="35"/>
      <c r="GM42" s="35"/>
      <c r="GN42" s="35"/>
      <c r="GO42" s="35"/>
      <c r="GP42" s="35"/>
      <c r="GQ42" s="35"/>
      <c r="GR42" s="35"/>
      <c r="GS42" s="35"/>
      <c r="GT42" s="35"/>
      <c r="GU42" s="35"/>
      <c r="GV42" s="35"/>
      <c r="GW42" s="35"/>
      <c r="GX42" s="35"/>
      <c r="GY42" s="35"/>
      <c r="GZ42" s="35"/>
      <c r="HA42" s="35"/>
      <c r="HB42" s="35"/>
      <c r="HC42" s="35"/>
      <c r="HD42" s="35"/>
      <c r="HE42" s="35"/>
      <c r="HF42" s="35"/>
      <c r="HG42" s="35"/>
      <c r="HH42" s="35"/>
      <c r="HI42" s="35"/>
      <c r="HJ42" s="35"/>
      <c r="HK42" s="35"/>
      <c r="HL42" s="35"/>
      <c r="HM42" s="35"/>
      <c r="HN42" s="35"/>
      <c r="HO42" s="35"/>
      <c r="HP42" s="35"/>
      <c r="HQ42" s="35"/>
      <c r="HR42" s="35"/>
      <c r="HS42" s="35"/>
      <c r="HT42" s="35"/>
      <c r="HU42" s="35"/>
    </row>
    <row r="43" spans="1:229" ht="15">
      <c r="A43" s="24" t="s">
        <v>64</v>
      </c>
      <c r="B43" s="25">
        <v>5</v>
      </c>
      <c r="C43" s="24" t="s">
        <v>67</v>
      </c>
      <c r="D43" s="26" t="s">
        <v>113</v>
      </c>
      <c r="E43" s="27" t="s">
        <v>114</v>
      </c>
      <c r="F43" s="26" t="s">
        <v>115</v>
      </c>
      <c r="G43" s="43">
        <f t="shared" si="24"/>
        <v>0.13</v>
      </c>
      <c r="H43" s="43">
        <f t="shared" si="25"/>
        <v>0.169</v>
      </c>
      <c r="I43" s="43">
        <f t="shared" si="26"/>
        <v>0.26</v>
      </c>
      <c r="J43" s="43">
        <f t="shared" si="27"/>
        <v>0.8</v>
      </c>
      <c r="K43" s="43">
        <f t="shared" si="28"/>
        <v>0.156</v>
      </c>
      <c r="L43" s="43">
        <f t="shared" si="29"/>
        <v>0.98</v>
      </c>
      <c r="M43" s="43">
        <f t="shared" si="30"/>
        <v>0.65</v>
      </c>
      <c r="N43" s="43">
        <f t="shared" si="31"/>
        <v>0.8</v>
      </c>
      <c r="O43" s="43">
        <f t="shared" si="32"/>
        <v>0.5850000000000001</v>
      </c>
      <c r="P43" s="43">
        <f t="shared" si="33"/>
        <v>0.17550000000000002</v>
      </c>
      <c r="Q43" s="43">
        <v>0.2215</v>
      </c>
      <c r="R43" s="43">
        <f t="shared" si="34"/>
        <v>0.17</v>
      </c>
      <c r="S43" s="43">
        <f t="shared" si="35"/>
        <v>0.0975</v>
      </c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5"/>
      <c r="DJ43" s="35"/>
      <c r="DK43" s="35"/>
      <c r="DL43" s="35"/>
      <c r="DM43" s="35"/>
      <c r="DN43" s="35"/>
      <c r="DO43" s="35"/>
      <c r="DP43" s="35"/>
      <c r="DQ43" s="35"/>
      <c r="DR43" s="35"/>
      <c r="DS43" s="35"/>
      <c r="DT43" s="35"/>
      <c r="DU43" s="35"/>
      <c r="DV43" s="35"/>
      <c r="DW43" s="35"/>
      <c r="DX43" s="35"/>
      <c r="DY43" s="35"/>
      <c r="DZ43" s="35"/>
      <c r="EA43" s="35"/>
      <c r="EB43" s="35"/>
      <c r="EC43" s="35"/>
      <c r="ED43" s="35"/>
      <c r="EE43" s="35"/>
      <c r="EF43" s="35"/>
      <c r="EG43" s="35"/>
      <c r="EH43" s="35"/>
      <c r="EI43" s="35"/>
      <c r="EJ43" s="35"/>
      <c r="EK43" s="35"/>
      <c r="EL43" s="35"/>
      <c r="EM43" s="35"/>
      <c r="EN43" s="35"/>
      <c r="EO43" s="35"/>
      <c r="EP43" s="35"/>
      <c r="EQ43" s="35"/>
      <c r="ER43" s="35"/>
      <c r="ES43" s="35"/>
      <c r="ET43" s="35"/>
      <c r="EU43" s="35"/>
      <c r="EV43" s="35"/>
      <c r="EW43" s="35"/>
      <c r="EX43" s="35"/>
      <c r="EY43" s="35"/>
      <c r="EZ43" s="35"/>
      <c r="FA43" s="35"/>
      <c r="FB43" s="35"/>
      <c r="FC43" s="35"/>
      <c r="FD43" s="35"/>
      <c r="FE43" s="35"/>
      <c r="FF43" s="35"/>
      <c r="FG43" s="35"/>
      <c r="FH43" s="35"/>
      <c r="FI43" s="35"/>
      <c r="FJ43" s="35"/>
      <c r="FK43" s="35"/>
      <c r="FL43" s="35"/>
      <c r="FM43" s="35"/>
      <c r="FN43" s="35"/>
      <c r="FO43" s="35"/>
      <c r="FP43" s="35"/>
      <c r="FQ43" s="35"/>
      <c r="FR43" s="35"/>
      <c r="FS43" s="35"/>
      <c r="FT43" s="35"/>
      <c r="FU43" s="35"/>
      <c r="FV43" s="35"/>
      <c r="FW43" s="35"/>
      <c r="FX43" s="35"/>
      <c r="FY43" s="35"/>
      <c r="FZ43" s="35"/>
      <c r="GA43" s="35"/>
      <c r="GB43" s="35"/>
      <c r="GC43" s="35"/>
      <c r="GD43" s="35"/>
      <c r="GE43" s="35"/>
      <c r="GF43" s="35"/>
      <c r="GG43" s="35"/>
      <c r="GH43" s="35"/>
      <c r="GI43" s="35"/>
      <c r="GJ43" s="35"/>
      <c r="GK43" s="35"/>
      <c r="GL43" s="35"/>
      <c r="GM43" s="35"/>
      <c r="GN43" s="35"/>
      <c r="GO43" s="35"/>
      <c r="GP43" s="35"/>
      <c r="GQ43" s="35"/>
      <c r="GR43" s="35"/>
      <c r="GS43" s="35"/>
      <c r="GT43" s="35"/>
      <c r="GU43" s="35"/>
      <c r="GV43" s="35"/>
      <c r="GW43" s="35"/>
      <c r="GX43" s="35"/>
      <c r="GY43" s="35"/>
      <c r="GZ43" s="35"/>
      <c r="HA43" s="35"/>
      <c r="HB43" s="35"/>
      <c r="HC43" s="35"/>
      <c r="HD43" s="35"/>
      <c r="HE43" s="35"/>
      <c r="HF43" s="35"/>
      <c r="HG43" s="35"/>
      <c r="HH43" s="35"/>
      <c r="HI43" s="35"/>
      <c r="HJ43" s="35"/>
      <c r="HK43" s="35"/>
      <c r="HL43" s="35"/>
      <c r="HM43" s="35"/>
      <c r="HN43" s="35"/>
      <c r="HO43" s="35"/>
      <c r="HP43" s="35"/>
      <c r="HQ43" s="35"/>
      <c r="HR43" s="35"/>
      <c r="HS43" s="35"/>
      <c r="HT43" s="35"/>
      <c r="HU43" s="35"/>
    </row>
    <row r="44" spans="1:229" ht="15">
      <c r="A44" s="24" t="s">
        <v>64</v>
      </c>
      <c r="B44" s="30">
        <v>5</v>
      </c>
      <c r="C44" s="24" t="s">
        <v>103</v>
      </c>
      <c r="D44" s="26" t="s">
        <v>104</v>
      </c>
      <c r="E44" s="27" t="s">
        <v>105</v>
      </c>
      <c r="F44" s="26" t="s">
        <v>106</v>
      </c>
      <c r="G44" s="43">
        <f t="shared" si="24"/>
        <v>0.195</v>
      </c>
      <c r="H44" s="43">
        <f t="shared" si="25"/>
        <v>0.18200000000000002</v>
      </c>
      <c r="I44" s="43">
        <f t="shared" si="26"/>
        <v>0.3965</v>
      </c>
      <c r="J44" s="43">
        <f t="shared" si="27"/>
        <v>0.82</v>
      </c>
      <c r="K44" s="43">
        <f t="shared" si="28"/>
        <v>0.156</v>
      </c>
      <c r="L44" s="43">
        <f t="shared" si="29"/>
        <v>0.98</v>
      </c>
      <c r="M44" s="43">
        <f t="shared" si="30"/>
        <v>0.65</v>
      </c>
      <c r="N44" s="43">
        <f t="shared" si="31"/>
        <v>0.78</v>
      </c>
      <c r="O44" s="43">
        <f t="shared" si="32"/>
        <v>0.5850000000000001</v>
      </c>
      <c r="P44" s="43">
        <f t="shared" si="33"/>
        <v>0.1885</v>
      </c>
      <c r="Q44" s="43">
        <v>0.2165</v>
      </c>
      <c r="R44" s="43">
        <f t="shared" si="34"/>
        <v>0.17</v>
      </c>
      <c r="S44" s="43">
        <f t="shared" si="35"/>
        <v>0.0975</v>
      </c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  <c r="DP44" s="35"/>
      <c r="DQ44" s="35"/>
      <c r="DR44" s="35"/>
      <c r="DS44" s="35"/>
      <c r="DT44" s="35"/>
      <c r="DU44" s="35"/>
      <c r="DV44" s="35"/>
      <c r="DW44" s="35"/>
      <c r="DX44" s="35"/>
      <c r="DY44" s="35"/>
      <c r="DZ44" s="35"/>
      <c r="EA44" s="35"/>
      <c r="EB44" s="35"/>
      <c r="EC44" s="35"/>
      <c r="ED44" s="35"/>
      <c r="EE44" s="35"/>
      <c r="EF44" s="35"/>
      <c r="EG44" s="35"/>
      <c r="EH44" s="35"/>
      <c r="EI44" s="35"/>
      <c r="EJ44" s="35"/>
      <c r="EK44" s="35"/>
      <c r="EL44" s="35"/>
      <c r="EM44" s="35"/>
      <c r="EN44" s="35"/>
      <c r="EO44" s="35"/>
      <c r="EP44" s="35"/>
      <c r="EQ44" s="35"/>
      <c r="ER44" s="35"/>
      <c r="ES44" s="35"/>
      <c r="ET44" s="35"/>
      <c r="EU44" s="35"/>
      <c r="EV44" s="35"/>
      <c r="EW44" s="35"/>
      <c r="EX44" s="35"/>
      <c r="EY44" s="35"/>
      <c r="EZ44" s="35"/>
      <c r="FA44" s="35"/>
      <c r="FB44" s="35"/>
      <c r="FC44" s="35"/>
      <c r="FD44" s="35"/>
      <c r="FE44" s="35"/>
      <c r="FF44" s="35"/>
      <c r="FG44" s="35"/>
      <c r="FH44" s="35"/>
      <c r="FI44" s="35"/>
      <c r="FJ44" s="35"/>
      <c r="FK44" s="35"/>
      <c r="FL44" s="35"/>
      <c r="FM44" s="35"/>
      <c r="FN44" s="35"/>
      <c r="FO44" s="35"/>
      <c r="FP44" s="35"/>
      <c r="FQ44" s="35"/>
      <c r="FR44" s="35"/>
      <c r="FS44" s="35"/>
      <c r="FT44" s="35"/>
      <c r="FU44" s="35"/>
      <c r="FV44" s="35"/>
      <c r="FW44" s="35"/>
      <c r="FX44" s="35"/>
      <c r="FY44" s="35"/>
      <c r="FZ44" s="35"/>
      <c r="GA44" s="35"/>
      <c r="GB44" s="35"/>
      <c r="GC44" s="35"/>
      <c r="GD44" s="35"/>
      <c r="GE44" s="35"/>
      <c r="GF44" s="35"/>
      <c r="GG44" s="35"/>
      <c r="GH44" s="35"/>
      <c r="GI44" s="35"/>
      <c r="GJ44" s="35"/>
      <c r="GK44" s="35"/>
      <c r="GL44" s="35"/>
      <c r="GM44" s="35"/>
      <c r="GN44" s="35"/>
      <c r="GO44" s="35"/>
      <c r="GP44" s="35"/>
      <c r="GQ44" s="35"/>
      <c r="GR44" s="35"/>
      <c r="GS44" s="35"/>
      <c r="GT44" s="35"/>
      <c r="GU44" s="35"/>
      <c r="GV44" s="35"/>
      <c r="GW44" s="35"/>
      <c r="GX44" s="35"/>
      <c r="GY44" s="35"/>
      <c r="GZ44" s="35"/>
      <c r="HA44" s="35"/>
      <c r="HB44" s="35"/>
      <c r="HC44" s="35"/>
      <c r="HD44" s="35"/>
      <c r="HE44" s="35"/>
      <c r="HF44" s="35"/>
      <c r="HG44" s="35"/>
      <c r="HH44" s="35"/>
      <c r="HI44" s="35"/>
      <c r="HJ44" s="35"/>
      <c r="HK44" s="35"/>
      <c r="HL44" s="35"/>
      <c r="HM44" s="35"/>
      <c r="HN44" s="35"/>
      <c r="HO44" s="35"/>
      <c r="HP44" s="35"/>
      <c r="HQ44" s="35"/>
      <c r="HR44" s="35"/>
      <c r="HS44" s="35"/>
      <c r="HT44" s="35"/>
      <c r="HU44" s="35"/>
    </row>
    <row r="46" spans="1:18" s="37" customFormat="1" ht="18">
      <c r="A46" s="260" t="s">
        <v>121</v>
      </c>
      <c r="B46" s="260"/>
      <c r="C46" s="260"/>
      <c r="D46" s="260"/>
      <c r="E46" s="260"/>
      <c r="F46" s="260"/>
      <c r="G46" s="260"/>
      <c r="H46" s="260"/>
      <c r="I46" s="260"/>
      <c r="J46" s="260"/>
      <c r="K46" s="260"/>
      <c r="L46" s="260"/>
      <c r="M46" s="260"/>
      <c r="N46" s="260"/>
      <c r="O46" s="260"/>
      <c r="P46" s="260"/>
      <c r="Q46" s="10"/>
      <c r="R46" s="11"/>
    </row>
    <row r="48" spans="1:229" ht="180">
      <c r="A48" s="22" t="s">
        <v>86</v>
      </c>
      <c r="B48" s="22" t="s">
        <v>87</v>
      </c>
      <c r="C48" s="48" t="s">
        <v>0</v>
      </c>
      <c r="D48" s="22" t="s">
        <v>88</v>
      </c>
      <c r="E48" s="49" t="s">
        <v>1</v>
      </c>
      <c r="F48" s="22" t="s">
        <v>89</v>
      </c>
      <c r="G48" s="22" t="s">
        <v>90</v>
      </c>
      <c r="H48" s="22" t="s">
        <v>91</v>
      </c>
      <c r="I48" s="22" t="s">
        <v>92</v>
      </c>
      <c r="J48" s="22" t="s">
        <v>93</v>
      </c>
      <c r="K48" s="22" t="s">
        <v>94</v>
      </c>
      <c r="L48" s="22" t="s">
        <v>145</v>
      </c>
      <c r="M48" s="22" t="s">
        <v>146</v>
      </c>
      <c r="N48" s="22" t="s">
        <v>147</v>
      </c>
      <c r="O48" s="22" t="s">
        <v>95</v>
      </c>
      <c r="P48" s="50" t="s">
        <v>96</v>
      </c>
      <c r="Q48" s="50" t="s">
        <v>97</v>
      </c>
      <c r="R48" s="50" t="s">
        <v>98</v>
      </c>
      <c r="S48" s="50" t="s">
        <v>148</v>
      </c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3"/>
      <c r="DY48" s="23"/>
      <c r="DZ48" s="23"/>
      <c r="EA48" s="23"/>
      <c r="EB48" s="23"/>
      <c r="EC48" s="23"/>
      <c r="ED48" s="23"/>
      <c r="EE48" s="23"/>
      <c r="EF48" s="23"/>
      <c r="EG48" s="23"/>
      <c r="EH48" s="23"/>
      <c r="EI48" s="23"/>
      <c r="EJ48" s="23"/>
      <c r="EK48" s="23"/>
      <c r="EL48" s="23"/>
      <c r="EM48" s="23"/>
      <c r="EN48" s="23"/>
      <c r="EO48" s="23"/>
      <c r="EP48" s="23"/>
      <c r="EQ48" s="23"/>
      <c r="ER48" s="23"/>
      <c r="ES48" s="23"/>
      <c r="ET48" s="23"/>
      <c r="EU48" s="23"/>
      <c r="EV48" s="23"/>
      <c r="EW48" s="23"/>
      <c r="EX48" s="23"/>
      <c r="EY48" s="23"/>
      <c r="EZ48" s="23"/>
      <c r="FA48" s="23"/>
      <c r="FB48" s="23"/>
      <c r="FC48" s="23"/>
      <c r="FD48" s="23"/>
      <c r="FE48" s="23"/>
      <c r="FF48" s="23"/>
      <c r="FG48" s="23"/>
      <c r="FH48" s="23"/>
      <c r="FI48" s="23"/>
      <c r="FJ48" s="23"/>
      <c r="FK48" s="23"/>
      <c r="FL48" s="23"/>
      <c r="FM48" s="23"/>
      <c r="FN48" s="23"/>
      <c r="FO48" s="23"/>
      <c r="FP48" s="23"/>
      <c r="FQ48" s="23"/>
      <c r="FR48" s="23"/>
      <c r="FS48" s="23"/>
      <c r="FT48" s="23"/>
      <c r="FU48" s="23"/>
      <c r="FV48" s="23"/>
      <c r="FW48" s="23"/>
      <c r="FX48" s="23"/>
      <c r="FY48" s="23"/>
      <c r="FZ48" s="23"/>
      <c r="GA48" s="23"/>
      <c r="GB48" s="23"/>
      <c r="GC48" s="23"/>
      <c r="GD48" s="23"/>
      <c r="GE48" s="23"/>
      <c r="GF48" s="23"/>
      <c r="GG48" s="23"/>
      <c r="GH48" s="23"/>
      <c r="GI48" s="23"/>
      <c r="GJ48" s="23"/>
      <c r="GK48" s="23"/>
      <c r="GL48" s="23"/>
      <c r="GM48" s="23"/>
      <c r="GN48" s="23"/>
      <c r="GO48" s="23"/>
      <c r="GP48" s="23"/>
      <c r="GQ48" s="23"/>
      <c r="GR48" s="23"/>
      <c r="GS48" s="23"/>
      <c r="GT48" s="23"/>
      <c r="GU48" s="23"/>
      <c r="GV48" s="23"/>
      <c r="GW48" s="23"/>
      <c r="GX48" s="23"/>
      <c r="GY48" s="23"/>
      <c r="GZ48" s="23"/>
      <c r="HA48" s="23"/>
      <c r="HB48" s="23"/>
      <c r="HC48" s="23"/>
      <c r="HD48" s="23"/>
      <c r="HE48" s="23"/>
      <c r="HF48" s="23"/>
      <c r="HG48" s="23"/>
      <c r="HH48" s="23"/>
      <c r="HI48" s="23"/>
      <c r="HJ48" s="23"/>
      <c r="HK48" s="23"/>
      <c r="HL48" s="23"/>
      <c r="HM48" s="23"/>
      <c r="HN48" s="23"/>
      <c r="HO48" s="23"/>
      <c r="HP48" s="23"/>
      <c r="HQ48" s="23"/>
      <c r="HR48" s="23"/>
      <c r="HS48" s="23"/>
      <c r="HT48" s="23"/>
      <c r="HU48" s="23"/>
    </row>
    <row r="49" spans="1:229" ht="16.5">
      <c r="A49" s="51"/>
      <c r="B49" s="51"/>
      <c r="C49" s="52"/>
      <c r="D49" s="51"/>
      <c r="E49" s="53"/>
      <c r="F49" s="51"/>
      <c r="G49" s="12">
        <v>0.83</v>
      </c>
      <c r="H49" s="12">
        <v>0.83</v>
      </c>
      <c r="I49" s="12">
        <v>0.83</v>
      </c>
      <c r="J49" s="13">
        <v>1</v>
      </c>
      <c r="K49" s="12">
        <v>0.83</v>
      </c>
      <c r="L49" s="13">
        <v>1</v>
      </c>
      <c r="M49" s="13">
        <v>1</v>
      </c>
      <c r="N49" s="13">
        <v>1</v>
      </c>
      <c r="O49" s="12">
        <v>0.83</v>
      </c>
      <c r="P49" s="12">
        <v>0.83</v>
      </c>
      <c r="Q49" s="13">
        <v>1</v>
      </c>
      <c r="R49" s="13">
        <v>1</v>
      </c>
      <c r="S49" s="120">
        <v>0.83</v>
      </c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  <c r="DZ49" s="23"/>
      <c r="EA49" s="23"/>
      <c r="EB49" s="23"/>
      <c r="EC49" s="23"/>
      <c r="ED49" s="23"/>
      <c r="EE49" s="23"/>
      <c r="EF49" s="23"/>
      <c r="EG49" s="23"/>
      <c r="EH49" s="23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3"/>
      <c r="EU49" s="23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  <c r="FG49" s="23"/>
      <c r="FH49" s="23"/>
      <c r="FI49" s="23"/>
      <c r="FJ49" s="23"/>
      <c r="FK49" s="23"/>
      <c r="FL49" s="23"/>
      <c r="FM49" s="23"/>
      <c r="FN49" s="23"/>
      <c r="FO49" s="23"/>
      <c r="FP49" s="23"/>
      <c r="FQ49" s="23"/>
      <c r="FR49" s="23"/>
      <c r="FS49" s="23"/>
      <c r="FT49" s="23"/>
      <c r="FU49" s="23"/>
      <c r="FV49" s="23"/>
      <c r="FW49" s="23"/>
      <c r="FX49" s="23"/>
      <c r="FY49" s="23"/>
      <c r="FZ49" s="23"/>
      <c r="GA49" s="23"/>
      <c r="GB49" s="23"/>
      <c r="GC49" s="23"/>
      <c r="GD49" s="23"/>
      <c r="GE49" s="23"/>
      <c r="GF49" s="23"/>
      <c r="GG49" s="23"/>
      <c r="GH49" s="23"/>
      <c r="GI49" s="23"/>
      <c r="GJ49" s="23"/>
      <c r="GK49" s="23"/>
      <c r="GL49" s="23"/>
      <c r="GM49" s="23"/>
      <c r="GN49" s="23"/>
      <c r="GO49" s="23"/>
      <c r="GP49" s="23"/>
      <c r="GQ49" s="23"/>
      <c r="GR49" s="23"/>
      <c r="GS49" s="23"/>
      <c r="GT49" s="23"/>
      <c r="GU49" s="23"/>
      <c r="GV49" s="23"/>
      <c r="GW49" s="23"/>
      <c r="GX49" s="23"/>
      <c r="GY49" s="23"/>
      <c r="GZ49" s="23"/>
      <c r="HA49" s="23"/>
      <c r="HB49" s="23"/>
      <c r="HC49" s="23"/>
      <c r="HD49" s="23"/>
      <c r="HE49" s="23"/>
      <c r="HF49" s="23"/>
      <c r="HG49" s="23"/>
      <c r="HH49" s="23"/>
      <c r="HI49" s="23"/>
      <c r="HJ49" s="23"/>
      <c r="HK49" s="23"/>
      <c r="HL49" s="23"/>
      <c r="HM49" s="23"/>
      <c r="HN49" s="23"/>
      <c r="HO49" s="23"/>
      <c r="HP49" s="23"/>
      <c r="HQ49" s="23"/>
      <c r="HR49" s="23"/>
      <c r="HS49" s="23"/>
      <c r="HT49" s="23"/>
      <c r="HU49" s="23"/>
    </row>
    <row r="50" spans="1:229" ht="15" customHeight="1">
      <c r="A50" s="38" t="s">
        <v>64</v>
      </c>
      <c r="B50" s="39">
        <v>5</v>
      </c>
      <c r="C50" s="40" t="s">
        <v>99</v>
      </c>
      <c r="D50" s="41" t="s">
        <v>100</v>
      </c>
      <c r="E50" s="42" t="s">
        <v>101</v>
      </c>
      <c r="F50" s="41" t="s">
        <v>102</v>
      </c>
      <c r="G50" s="43">
        <f aca="true" t="shared" si="36" ref="G50:G55">+$G4*$G$49</f>
        <v>0.2075</v>
      </c>
      <c r="H50" s="43">
        <f aca="true" t="shared" si="37" ref="H50:H55">+$H4*$H$49</f>
        <v>0.2656</v>
      </c>
      <c r="I50" s="43">
        <f aca="true" t="shared" si="38" ref="I50:I55">+$I4*$I$49</f>
        <v>0.332</v>
      </c>
      <c r="J50" s="43">
        <f aca="true" t="shared" si="39" ref="J50:J55">+$J4*$J$49</f>
        <v>0.8</v>
      </c>
      <c r="K50" s="43">
        <f aca="true" t="shared" si="40" ref="K50:K55">+$K4*$K$49</f>
        <v>0.1992</v>
      </c>
      <c r="L50" s="43">
        <f aca="true" t="shared" si="41" ref="L50:L55">+$L4*$L$49</f>
        <v>0.98</v>
      </c>
      <c r="M50" s="43">
        <f aca="true" t="shared" si="42" ref="M50:M55">+$M4*$M$49</f>
        <v>0.56</v>
      </c>
      <c r="N50" s="43">
        <f aca="true" t="shared" si="43" ref="N50:N55">+$N4*$N$49</f>
        <v>0.74</v>
      </c>
      <c r="O50" s="43">
        <f aca="true" t="shared" si="44" ref="O50:O55">+$O4*$O$49</f>
        <v>0.747</v>
      </c>
      <c r="P50" s="43">
        <f aca="true" t="shared" si="45" ref="P50:P55">+$P4*$P$49</f>
        <v>0.5975999999999999</v>
      </c>
      <c r="Q50" s="43">
        <v>0.29</v>
      </c>
      <c r="R50" s="43">
        <f aca="true" t="shared" si="46" ref="R50:R55">+$R4*$R$49</f>
        <v>0.17</v>
      </c>
      <c r="S50" s="43">
        <f aca="true" t="shared" si="47" ref="S50:S55">+$S4*$S$49</f>
        <v>0.12449999999999999</v>
      </c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5"/>
      <c r="DE50" s="35"/>
      <c r="DF50" s="35"/>
      <c r="DG50" s="35"/>
      <c r="DH50" s="35"/>
      <c r="DI50" s="35"/>
      <c r="DJ50" s="35"/>
      <c r="DK50" s="35"/>
      <c r="DL50" s="35"/>
      <c r="DM50" s="35"/>
      <c r="DN50" s="35"/>
      <c r="DO50" s="35"/>
      <c r="DP50" s="35"/>
      <c r="DQ50" s="35"/>
      <c r="DR50" s="35"/>
      <c r="DS50" s="35"/>
      <c r="DT50" s="35"/>
      <c r="DU50" s="35"/>
      <c r="DV50" s="35"/>
      <c r="DW50" s="35"/>
      <c r="DX50" s="35"/>
      <c r="DY50" s="35"/>
      <c r="DZ50" s="35"/>
      <c r="EA50" s="35"/>
      <c r="EB50" s="35"/>
      <c r="EC50" s="35"/>
      <c r="ED50" s="35"/>
      <c r="EE50" s="35"/>
      <c r="EF50" s="35"/>
      <c r="EG50" s="35"/>
      <c r="EH50" s="35"/>
      <c r="EI50" s="35"/>
      <c r="EJ50" s="35"/>
      <c r="EK50" s="35"/>
      <c r="EL50" s="35"/>
      <c r="EM50" s="35"/>
      <c r="EN50" s="35"/>
      <c r="EO50" s="35"/>
      <c r="EP50" s="35"/>
      <c r="EQ50" s="35"/>
      <c r="ER50" s="35"/>
      <c r="ES50" s="35"/>
      <c r="ET50" s="35"/>
      <c r="EU50" s="35"/>
      <c r="EV50" s="35"/>
      <c r="EW50" s="35"/>
      <c r="EX50" s="35"/>
      <c r="EY50" s="35"/>
      <c r="EZ50" s="35"/>
      <c r="FA50" s="35"/>
      <c r="FB50" s="35"/>
      <c r="FC50" s="35"/>
      <c r="FD50" s="35"/>
      <c r="FE50" s="35"/>
      <c r="FF50" s="35"/>
      <c r="FG50" s="35"/>
      <c r="FH50" s="35"/>
      <c r="FI50" s="35"/>
      <c r="FJ50" s="35"/>
      <c r="FK50" s="35"/>
      <c r="FL50" s="35"/>
      <c r="FM50" s="35"/>
      <c r="FN50" s="35"/>
      <c r="FO50" s="35"/>
      <c r="FP50" s="35"/>
      <c r="FQ50" s="35"/>
      <c r="FR50" s="35"/>
      <c r="FS50" s="35"/>
      <c r="FT50" s="35"/>
      <c r="FU50" s="35"/>
      <c r="FV50" s="35"/>
      <c r="FW50" s="35"/>
      <c r="FX50" s="35"/>
      <c r="FY50" s="35"/>
      <c r="FZ50" s="35"/>
      <c r="GA50" s="35"/>
      <c r="GB50" s="35"/>
      <c r="GC50" s="35"/>
      <c r="GD50" s="35"/>
      <c r="GE50" s="35"/>
      <c r="GF50" s="35"/>
      <c r="GG50" s="35"/>
      <c r="GH50" s="35"/>
      <c r="GI50" s="35"/>
      <c r="GJ50" s="35"/>
      <c r="GK50" s="35"/>
      <c r="GL50" s="35"/>
      <c r="GM50" s="35"/>
      <c r="GN50" s="35"/>
      <c r="GO50" s="35"/>
      <c r="GP50" s="35"/>
      <c r="GQ50" s="35"/>
      <c r="GR50" s="35"/>
      <c r="GS50" s="35"/>
      <c r="GT50" s="35"/>
      <c r="GU50" s="35"/>
      <c r="GV50" s="35"/>
      <c r="GW50" s="35"/>
      <c r="GX50" s="35"/>
      <c r="GY50" s="35"/>
      <c r="GZ50" s="35"/>
      <c r="HA50" s="35"/>
      <c r="HB50" s="35"/>
      <c r="HC50" s="35"/>
      <c r="HD50" s="35"/>
      <c r="HE50" s="35"/>
      <c r="HF50" s="35"/>
      <c r="HG50" s="35"/>
      <c r="HH50" s="35"/>
      <c r="HI50" s="35"/>
      <c r="HJ50" s="35"/>
      <c r="HK50" s="35"/>
      <c r="HL50" s="35"/>
      <c r="HM50" s="35"/>
      <c r="HN50" s="35"/>
      <c r="HO50" s="35"/>
      <c r="HP50" s="35"/>
      <c r="HQ50" s="35"/>
      <c r="HR50" s="35"/>
      <c r="HS50" s="35"/>
      <c r="HT50" s="35"/>
      <c r="HU50" s="35"/>
    </row>
    <row r="51" spans="1:229" ht="15">
      <c r="A51" s="24" t="s">
        <v>64</v>
      </c>
      <c r="B51" s="25">
        <v>5</v>
      </c>
      <c r="C51" s="24" t="s">
        <v>68</v>
      </c>
      <c r="D51" s="32" t="s">
        <v>116</v>
      </c>
      <c r="E51" s="27" t="s">
        <v>117</v>
      </c>
      <c r="F51" s="26" t="s">
        <v>118</v>
      </c>
      <c r="G51" s="43">
        <f t="shared" si="36"/>
        <v>0.14939999999999998</v>
      </c>
      <c r="H51" s="43">
        <f t="shared" si="37"/>
        <v>0.2158</v>
      </c>
      <c r="I51" s="43">
        <f t="shared" si="38"/>
        <v>0.4565</v>
      </c>
      <c r="J51" s="43">
        <f t="shared" si="39"/>
        <v>0.8</v>
      </c>
      <c r="K51" s="43">
        <f t="shared" si="40"/>
        <v>0.1411</v>
      </c>
      <c r="L51" s="43">
        <f t="shared" si="41"/>
        <v>0.98</v>
      </c>
      <c r="M51" s="43">
        <f t="shared" si="42"/>
        <v>0.55</v>
      </c>
      <c r="N51" s="43">
        <f t="shared" si="43"/>
        <v>0.61</v>
      </c>
      <c r="O51" s="43">
        <f t="shared" si="44"/>
        <v>0.747</v>
      </c>
      <c r="P51" s="43">
        <f t="shared" si="45"/>
        <v>0.39009999999999995</v>
      </c>
      <c r="Q51" s="43">
        <v>0.28</v>
      </c>
      <c r="R51" s="43">
        <f t="shared" si="46"/>
        <v>0.17</v>
      </c>
      <c r="S51" s="43">
        <f t="shared" si="47"/>
        <v>0.12449999999999999</v>
      </c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5"/>
      <c r="DE51" s="35"/>
      <c r="DF51" s="35"/>
      <c r="DG51" s="35"/>
      <c r="DH51" s="35"/>
      <c r="DI51" s="35"/>
      <c r="DJ51" s="35"/>
      <c r="DK51" s="35"/>
      <c r="DL51" s="35"/>
      <c r="DM51" s="35"/>
      <c r="DN51" s="35"/>
      <c r="DO51" s="35"/>
      <c r="DP51" s="35"/>
      <c r="DQ51" s="35"/>
      <c r="DR51" s="35"/>
      <c r="DS51" s="35"/>
      <c r="DT51" s="35"/>
      <c r="DU51" s="35"/>
      <c r="DV51" s="35"/>
      <c r="DW51" s="35"/>
      <c r="DX51" s="35"/>
      <c r="DY51" s="35"/>
      <c r="DZ51" s="35"/>
      <c r="EA51" s="35"/>
      <c r="EB51" s="35"/>
      <c r="EC51" s="35"/>
      <c r="ED51" s="35"/>
      <c r="EE51" s="35"/>
      <c r="EF51" s="35"/>
      <c r="EG51" s="35"/>
      <c r="EH51" s="35"/>
      <c r="EI51" s="35"/>
      <c r="EJ51" s="35"/>
      <c r="EK51" s="35"/>
      <c r="EL51" s="35"/>
      <c r="EM51" s="35"/>
      <c r="EN51" s="35"/>
      <c r="EO51" s="35"/>
      <c r="EP51" s="35"/>
      <c r="EQ51" s="35"/>
      <c r="ER51" s="35"/>
      <c r="ES51" s="35"/>
      <c r="ET51" s="35"/>
      <c r="EU51" s="35"/>
      <c r="EV51" s="35"/>
      <c r="EW51" s="35"/>
      <c r="EX51" s="35"/>
      <c r="EY51" s="35"/>
      <c r="EZ51" s="35"/>
      <c r="FA51" s="35"/>
      <c r="FB51" s="35"/>
      <c r="FC51" s="35"/>
      <c r="FD51" s="35"/>
      <c r="FE51" s="35"/>
      <c r="FF51" s="35"/>
      <c r="FG51" s="35"/>
      <c r="FH51" s="35"/>
      <c r="FI51" s="35"/>
      <c r="FJ51" s="35"/>
      <c r="FK51" s="35"/>
      <c r="FL51" s="35"/>
      <c r="FM51" s="35"/>
      <c r="FN51" s="35"/>
      <c r="FO51" s="35"/>
      <c r="FP51" s="35"/>
      <c r="FQ51" s="35"/>
      <c r="FR51" s="35"/>
      <c r="FS51" s="35"/>
      <c r="FT51" s="35"/>
      <c r="FU51" s="35"/>
      <c r="FV51" s="35"/>
      <c r="FW51" s="35"/>
      <c r="FX51" s="35"/>
      <c r="FY51" s="35"/>
      <c r="FZ51" s="35"/>
      <c r="GA51" s="35"/>
      <c r="GB51" s="35"/>
      <c r="GC51" s="35"/>
      <c r="GD51" s="35"/>
      <c r="GE51" s="35"/>
      <c r="GF51" s="35"/>
      <c r="GG51" s="35"/>
      <c r="GH51" s="35"/>
      <c r="GI51" s="35"/>
      <c r="GJ51" s="35"/>
      <c r="GK51" s="35"/>
      <c r="GL51" s="35"/>
      <c r="GM51" s="35"/>
      <c r="GN51" s="35"/>
      <c r="GO51" s="35"/>
      <c r="GP51" s="35"/>
      <c r="GQ51" s="35"/>
      <c r="GR51" s="35"/>
      <c r="GS51" s="35"/>
      <c r="GT51" s="35"/>
      <c r="GU51" s="35"/>
      <c r="GV51" s="35"/>
      <c r="GW51" s="35"/>
      <c r="GX51" s="35"/>
      <c r="GY51" s="35"/>
      <c r="GZ51" s="35"/>
      <c r="HA51" s="35"/>
      <c r="HB51" s="35"/>
      <c r="HC51" s="35"/>
      <c r="HD51" s="35"/>
      <c r="HE51" s="35"/>
      <c r="HF51" s="35"/>
      <c r="HG51" s="35"/>
      <c r="HH51" s="35"/>
      <c r="HI51" s="35"/>
      <c r="HJ51" s="35"/>
      <c r="HK51" s="35"/>
      <c r="HL51" s="35"/>
      <c r="HM51" s="35"/>
      <c r="HN51" s="35"/>
      <c r="HO51" s="35"/>
      <c r="HP51" s="35"/>
      <c r="HQ51" s="35"/>
      <c r="HR51" s="35"/>
      <c r="HS51" s="35"/>
      <c r="HT51" s="35"/>
      <c r="HU51" s="35"/>
    </row>
    <row r="52" spans="1:229" ht="15">
      <c r="A52" s="24" t="s">
        <v>64</v>
      </c>
      <c r="B52" s="25">
        <v>5</v>
      </c>
      <c r="C52" s="24" t="s">
        <v>65</v>
      </c>
      <c r="D52" s="26" t="s">
        <v>107</v>
      </c>
      <c r="E52" s="27" t="s">
        <v>108</v>
      </c>
      <c r="F52" s="26" t="s">
        <v>109</v>
      </c>
      <c r="G52" s="43">
        <f t="shared" si="36"/>
        <v>0.166</v>
      </c>
      <c r="H52" s="43">
        <f t="shared" si="37"/>
        <v>0.2158</v>
      </c>
      <c r="I52" s="43">
        <f t="shared" si="38"/>
        <v>0.332</v>
      </c>
      <c r="J52" s="43">
        <f t="shared" si="39"/>
        <v>0.8</v>
      </c>
      <c r="K52" s="43">
        <f t="shared" si="40"/>
        <v>0.1992</v>
      </c>
      <c r="L52" s="43">
        <f t="shared" si="41"/>
        <v>0.98</v>
      </c>
      <c r="M52" s="43">
        <f t="shared" si="42"/>
        <v>0.5</v>
      </c>
      <c r="N52" s="43">
        <f t="shared" si="43"/>
        <v>0.71</v>
      </c>
      <c r="O52" s="43">
        <f t="shared" si="44"/>
        <v>0.747</v>
      </c>
      <c r="P52" s="43">
        <f t="shared" si="45"/>
        <v>0.2241</v>
      </c>
      <c r="Q52" s="43">
        <v>0.22</v>
      </c>
      <c r="R52" s="43">
        <f t="shared" si="46"/>
        <v>0.17</v>
      </c>
      <c r="S52" s="43">
        <f t="shared" si="47"/>
        <v>0.12449999999999999</v>
      </c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  <c r="DE52" s="35"/>
      <c r="DF52" s="35"/>
      <c r="DG52" s="35"/>
      <c r="DH52" s="35"/>
      <c r="DI52" s="35"/>
      <c r="DJ52" s="35"/>
      <c r="DK52" s="35"/>
      <c r="DL52" s="35"/>
      <c r="DM52" s="35"/>
      <c r="DN52" s="35"/>
      <c r="DO52" s="35"/>
      <c r="DP52" s="35"/>
      <c r="DQ52" s="35"/>
      <c r="DR52" s="35"/>
      <c r="DS52" s="35"/>
      <c r="DT52" s="35"/>
      <c r="DU52" s="35"/>
      <c r="DV52" s="35"/>
      <c r="DW52" s="35"/>
      <c r="DX52" s="35"/>
      <c r="DY52" s="35"/>
      <c r="DZ52" s="35"/>
      <c r="EA52" s="35"/>
      <c r="EB52" s="35"/>
      <c r="EC52" s="35"/>
      <c r="ED52" s="35"/>
      <c r="EE52" s="35"/>
      <c r="EF52" s="35"/>
      <c r="EG52" s="35"/>
      <c r="EH52" s="35"/>
      <c r="EI52" s="35"/>
      <c r="EJ52" s="35"/>
      <c r="EK52" s="35"/>
      <c r="EL52" s="35"/>
      <c r="EM52" s="35"/>
      <c r="EN52" s="35"/>
      <c r="EO52" s="35"/>
      <c r="EP52" s="35"/>
      <c r="EQ52" s="35"/>
      <c r="ER52" s="35"/>
      <c r="ES52" s="35"/>
      <c r="ET52" s="35"/>
      <c r="EU52" s="35"/>
      <c r="EV52" s="35"/>
      <c r="EW52" s="35"/>
      <c r="EX52" s="35"/>
      <c r="EY52" s="35"/>
      <c r="EZ52" s="35"/>
      <c r="FA52" s="35"/>
      <c r="FB52" s="35"/>
      <c r="FC52" s="35"/>
      <c r="FD52" s="35"/>
      <c r="FE52" s="35"/>
      <c r="FF52" s="35"/>
      <c r="FG52" s="35"/>
      <c r="FH52" s="35"/>
      <c r="FI52" s="35"/>
      <c r="FJ52" s="35"/>
      <c r="FK52" s="35"/>
      <c r="FL52" s="35"/>
      <c r="FM52" s="35"/>
      <c r="FN52" s="35"/>
      <c r="FO52" s="35"/>
      <c r="FP52" s="35"/>
      <c r="FQ52" s="35"/>
      <c r="FR52" s="35"/>
      <c r="FS52" s="35"/>
      <c r="FT52" s="35"/>
      <c r="FU52" s="35"/>
      <c r="FV52" s="35"/>
      <c r="FW52" s="35"/>
      <c r="FX52" s="35"/>
      <c r="FY52" s="35"/>
      <c r="FZ52" s="35"/>
      <c r="GA52" s="35"/>
      <c r="GB52" s="35"/>
      <c r="GC52" s="35"/>
      <c r="GD52" s="35"/>
      <c r="GE52" s="35"/>
      <c r="GF52" s="35"/>
      <c r="GG52" s="35"/>
      <c r="GH52" s="35"/>
      <c r="GI52" s="35"/>
      <c r="GJ52" s="35"/>
      <c r="GK52" s="35"/>
      <c r="GL52" s="35"/>
      <c r="GM52" s="35"/>
      <c r="GN52" s="35"/>
      <c r="GO52" s="35"/>
      <c r="GP52" s="35"/>
      <c r="GQ52" s="35"/>
      <c r="GR52" s="35"/>
      <c r="GS52" s="35"/>
      <c r="GT52" s="35"/>
      <c r="GU52" s="35"/>
      <c r="GV52" s="35"/>
      <c r="GW52" s="35"/>
      <c r="GX52" s="35"/>
      <c r="GY52" s="35"/>
      <c r="GZ52" s="35"/>
      <c r="HA52" s="35"/>
      <c r="HB52" s="35"/>
      <c r="HC52" s="35"/>
      <c r="HD52" s="35"/>
      <c r="HE52" s="35"/>
      <c r="HF52" s="35"/>
      <c r="HG52" s="35"/>
      <c r="HH52" s="35"/>
      <c r="HI52" s="35"/>
      <c r="HJ52" s="35"/>
      <c r="HK52" s="35"/>
      <c r="HL52" s="35"/>
      <c r="HM52" s="35"/>
      <c r="HN52" s="35"/>
      <c r="HO52" s="35"/>
      <c r="HP52" s="35"/>
      <c r="HQ52" s="35"/>
      <c r="HR52" s="35"/>
      <c r="HS52" s="35"/>
      <c r="HT52" s="35"/>
      <c r="HU52" s="35"/>
    </row>
    <row r="53" spans="1:229" ht="15">
      <c r="A53" s="24" t="s">
        <v>64</v>
      </c>
      <c r="B53" s="30">
        <v>5</v>
      </c>
      <c r="C53" s="24" t="s">
        <v>66</v>
      </c>
      <c r="D53" s="26" t="s">
        <v>110</v>
      </c>
      <c r="E53" s="27" t="s">
        <v>111</v>
      </c>
      <c r="F53" s="26" t="s">
        <v>112</v>
      </c>
      <c r="G53" s="43">
        <f t="shared" si="36"/>
        <v>0.166</v>
      </c>
      <c r="H53" s="43">
        <f t="shared" si="37"/>
        <v>0.2158</v>
      </c>
      <c r="I53" s="43">
        <f t="shared" si="38"/>
        <v>0.332</v>
      </c>
      <c r="J53" s="43">
        <f t="shared" si="39"/>
        <v>0.8</v>
      </c>
      <c r="K53" s="43">
        <f t="shared" si="40"/>
        <v>0.1992</v>
      </c>
      <c r="L53" s="43">
        <f t="shared" si="41"/>
        <v>0.98</v>
      </c>
      <c r="M53" s="43">
        <f t="shared" si="42"/>
        <v>0.8</v>
      </c>
      <c r="N53" s="43">
        <f t="shared" si="43"/>
        <v>0.86</v>
      </c>
      <c r="O53" s="43">
        <f t="shared" si="44"/>
        <v>0.747</v>
      </c>
      <c r="P53" s="43">
        <f t="shared" si="45"/>
        <v>0.29879999999999995</v>
      </c>
      <c r="Q53" s="43">
        <v>0.22</v>
      </c>
      <c r="R53" s="43">
        <f t="shared" si="46"/>
        <v>0.17</v>
      </c>
      <c r="S53" s="43">
        <f t="shared" si="47"/>
        <v>0.12449999999999999</v>
      </c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5"/>
      <c r="DE53" s="35"/>
      <c r="DF53" s="35"/>
      <c r="DG53" s="35"/>
      <c r="DH53" s="35"/>
      <c r="DI53" s="35"/>
      <c r="DJ53" s="35"/>
      <c r="DK53" s="35"/>
      <c r="DL53" s="35"/>
      <c r="DM53" s="35"/>
      <c r="DN53" s="35"/>
      <c r="DO53" s="35"/>
      <c r="DP53" s="35"/>
      <c r="DQ53" s="35"/>
      <c r="DR53" s="35"/>
      <c r="DS53" s="35"/>
      <c r="DT53" s="35"/>
      <c r="DU53" s="35"/>
      <c r="DV53" s="35"/>
      <c r="DW53" s="35"/>
      <c r="DX53" s="35"/>
      <c r="DY53" s="35"/>
      <c r="DZ53" s="35"/>
      <c r="EA53" s="35"/>
      <c r="EB53" s="35"/>
      <c r="EC53" s="35"/>
      <c r="ED53" s="35"/>
      <c r="EE53" s="35"/>
      <c r="EF53" s="35"/>
      <c r="EG53" s="35"/>
      <c r="EH53" s="35"/>
      <c r="EI53" s="35"/>
      <c r="EJ53" s="35"/>
      <c r="EK53" s="35"/>
      <c r="EL53" s="35"/>
      <c r="EM53" s="35"/>
      <c r="EN53" s="35"/>
      <c r="EO53" s="35"/>
      <c r="EP53" s="35"/>
      <c r="EQ53" s="35"/>
      <c r="ER53" s="35"/>
      <c r="ES53" s="35"/>
      <c r="ET53" s="35"/>
      <c r="EU53" s="35"/>
      <c r="EV53" s="35"/>
      <c r="EW53" s="35"/>
      <c r="EX53" s="35"/>
      <c r="EY53" s="35"/>
      <c r="EZ53" s="35"/>
      <c r="FA53" s="35"/>
      <c r="FB53" s="35"/>
      <c r="FC53" s="35"/>
      <c r="FD53" s="35"/>
      <c r="FE53" s="35"/>
      <c r="FF53" s="35"/>
      <c r="FG53" s="35"/>
      <c r="FH53" s="35"/>
      <c r="FI53" s="35"/>
      <c r="FJ53" s="35"/>
      <c r="FK53" s="35"/>
      <c r="FL53" s="35"/>
      <c r="FM53" s="35"/>
      <c r="FN53" s="35"/>
      <c r="FO53" s="35"/>
      <c r="FP53" s="35"/>
      <c r="FQ53" s="35"/>
      <c r="FR53" s="35"/>
      <c r="FS53" s="35"/>
      <c r="FT53" s="35"/>
      <c r="FU53" s="35"/>
      <c r="FV53" s="35"/>
      <c r="FW53" s="35"/>
      <c r="FX53" s="35"/>
      <c r="FY53" s="35"/>
      <c r="FZ53" s="35"/>
      <c r="GA53" s="35"/>
      <c r="GB53" s="35"/>
      <c r="GC53" s="35"/>
      <c r="GD53" s="35"/>
      <c r="GE53" s="35"/>
      <c r="GF53" s="35"/>
      <c r="GG53" s="35"/>
      <c r="GH53" s="35"/>
      <c r="GI53" s="35"/>
      <c r="GJ53" s="35"/>
      <c r="GK53" s="35"/>
      <c r="GL53" s="35"/>
      <c r="GM53" s="35"/>
      <c r="GN53" s="35"/>
      <c r="GO53" s="35"/>
      <c r="GP53" s="35"/>
      <c r="GQ53" s="35"/>
      <c r="GR53" s="35"/>
      <c r="GS53" s="35"/>
      <c r="GT53" s="35"/>
      <c r="GU53" s="35"/>
      <c r="GV53" s="35"/>
      <c r="GW53" s="35"/>
      <c r="GX53" s="35"/>
      <c r="GY53" s="35"/>
      <c r="GZ53" s="35"/>
      <c r="HA53" s="35"/>
      <c r="HB53" s="35"/>
      <c r="HC53" s="35"/>
      <c r="HD53" s="35"/>
      <c r="HE53" s="35"/>
      <c r="HF53" s="35"/>
      <c r="HG53" s="35"/>
      <c r="HH53" s="35"/>
      <c r="HI53" s="35"/>
      <c r="HJ53" s="35"/>
      <c r="HK53" s="35"/>
      <c r="HL53" s="35"/>
      <c r="HM53" s="35"/>
      <c r="HN53" s="35"/>
      <c r="HO53" s="35"/>
      <c r="HP53" s="35"/>
      <c r="HQ53" s="35"/>
      <c r="HR53" s="35"/>
      <c r="HS53" s="35"/>
      <c r="HT53" s="35"/>
      <c r="HU53" s="35"/>
    </row>
    <row r="54" spans="1:229" ht="15">
      <c r="A54" s="24" t="s">
        <v>64</v>
      </c>
      <c r="B54" s="25">
        <v>5</v>
      </c>
      <c r="C54" s="24" t="s">
        <v>67</v>
      </c>
      <c r="D54" s="26" t="s">
        <v>113</v>
      </c>
      <c r="E54" s="27" t="s">
        <v>114</v>
      </c>
      <c r="F54" s="26" t="s">
        <v>115</v>
      </c>
      <c r="G54" s="43">
        <f t="shared" si="36"/>
        <v>0.166</v>
      </c>
      <c r="H54" s="43">
        <f t="shared" si="37"/>
        <v>0.2158</v>
      </c>
      <c r="I54" s="43">
        <f t="shared" si="38"/>
        <v>0.332</v>
      </c>
      <c r="J54" s="43">
        <f t="shared" si="39"/>
        <v>0.8</v>
      </c>
      <c r="K54" s="43">
        <f t="shared" si="40"/>
        <v>0.1992</v>
      </c>
      <c r="L54" s="43">
        <f t="shared" si="41"/>
        <v>0.98</v>
      </c>
      <c r="M54" s="43">
        <f t="shared" si="42"/>
        <v>0.65</v>
      </c>
      <c r="N54" s="43">
        <f t="shared" si="43"/>
        <v>0.8</v>
      </c>
      <c r="O54" s="43">
        <f t="shared" si="44"/>
        <v>0.747</v>
      </c>
      <c r="P54" s="43">
        <f t="shared" si="45"/>
        <v>0.2241</v>
      </c>
      <c r="Q54" s="43">
        <v>0.22</v>
      </c>
      <c r="R54" s="43">
        <f t="shared" si="46"/>
        <v>0.17</v>
      </c>
      <c r="S54" s="43">
        <f t="shared" si="47"/>
        <v>0.12449999999999999</v>
      </c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  <c r="DE54" s="35"/>
      <c r="DF54" s="35"/>
      <c r="DG54" s="35"/>
      <c r="DH54" s="35"/>
      <c r="DI54" s="35"/>
      <c r="DJ54" s="35"/>
      <c r="DK54" s="35"/>
      <c r="DL54" s="35"/>
      <c r="DM54" s="35"/>
      <c r="DN54" s="35"/>
      <c r="DO54" s="35"/>
      <c r="DP54" s="35"/>
      <c r="DQ54" s="35"/>
      <c r="DR54" s="35"/>
      <c r="DS54" s="35"/>
      <c r="DT54" s="35"/>
      <c r="DU54" s="35"/>
      <c r="DV54" s="35"/>
      <c r="DW54" s="35"/>
      <c r="DX54" s="35"/>
      <c r="DY54" s="35"/>
      <c r="DZ54" s="35"/>
      <c r="EA54" s="35"/>
      <c r="EB54" s="35"/>
      <c r="EC54" s="35"/>
      <c r="ED54" s="35"/>
      <c r="EE54" s="35"/>
      <c r="EF54" s="35"/>
      <c r="EG54" s="35"/>
      <c r="EH54" s="35"/>
      <c r="EI54" s="35"/>
      <c r="EJ54" s="35"/>
      <c r="EK54" s="35"/>
      <c r="EL54" s="35"/>
      <c r="EM54" s="35"/>
      <c r="EN54" s="35"/>
      <c r="EO54" s="35"/>
      <c r="EP54" s="35"/>
      <c r="EQ54" s="35"/>
      <c r="ER54" s="35"/>
      <c r="ES54" s="35"/>
      <c r="ET54" s="35"/>
      <c r="EU54" s="35"/>
      <c r="EV54" s="35"/>
      <c r="EW54" s="35"/>
      <c r="EX54" s="35"/>
      <c r="EY54" s="35"/>
      <c r="EZ54" s="35"/>
      <c r="FA54" s="35"/>
      <c r="FB54" s="35"/>
      <c r="FC54" s="35"/>
      <c r="FD54" s="35"/>
      <c r="FE54" s="35"/>
      <c r="FF54" s="35"/>
      <c r="FG54" s="35"/>
      <c r="FH54" s="35"/>
      <c r="FI54" s="35"/>
      <c r="FJ54" s="35"/>
      <c r="FK54" s="35"/>
      <c r="FL54" s="35"/>
      <c r="FM54" s="35"/>
      <c r="FN54" s="35"/>
      <c r="FO54" s="35"/>
      <c r="FP54" s="35"/>
      <c r="FQ54" s="35"/>
      <c r="FR54" s="35"/>
      <c r="FS54" s="35"/>
      <c r="FT54" s="35"/>
      <c r="FU54" s="35"/>
      <c r="FV54" s="35"/>
      <c r="FW54" s="35"/>
      <c r="FX54" s="35"/>
      <c r="FY54" s="35"/>
      <c r="FZ54" s="35"/>
      <c r="GA54" s="35"/>
      <c r="GB54" s="35"/>
      <c r="GC54" s="35"/>
      <c r="GD54" s="35"/>
      <c r="GE54" s="35"/>
      <c r="GF54" s="35"/>
      <c r="GG54" s="35"/>
      <c r="GH54" s="35"/>
      <c r="GI54" s="35"/>
      <c r="GJ54" s="35"/>
      <c r="GK54" s="35"/>
      <c r="GL54" s="35"/>
      <c r="GM54" s="35"/>
      <c r="GN54" s="35"/>
      <c r="GO54" s="35"/>
      <c r="GP54" s="35"/>
      <c r="GQ54" s="35"/>
      <c r="GR54" s="35"/>
      <c r="GS54" s="35"/>
      <c r="GT54" s="35"/>
      <c r="GU54" s="35"/>
      <c r="GV54" s="35"/>
      <c r="GW54" s="35"/>
      <c r="GX54" s="35"/>
      <c r="GY54" s="35"/>
      <c r="GZ54" s="35"/>
      <c r="HA54" s="35"/>
      <c r="HB54" s="35"/>
      <c r="HC54" s="35"/>
      <c r="HD54" s="35"/>
      <c r="HE54" s="35"/>
      <c r="HF54" s="35"/>
      <c r="HG54" s="35"/>
      <c r="HH54" s="35"/>
      <c r="HI54" s="35"/>
      <c r="HJ54" s="35"/>
      <c r="HK54" s="35"/>
      <c r="HL54" s="35"/>
      <c r="HM54" s="35"/>
      <c r="HN54" s="35"/>
      <c r="HO54" s="35"/>
      <c r="HP54" s="35"/>
      <c r="HQ54" s="35"/>
      <c r="HR54" s="35"/>
      <c r="HS54" s="35"/>
      <c r="HT54" s="35"/>
      <c r="HU54" s="35"/>
    </row>
    <row r="55" spans="1:229" ht="15">
      <c r="A55" s="24" t="s">
        <v>64</v>
      </c>
      <c r="B55" s="30">
        <v>5</v>
      </c>
      <c r="C55" s="24" t="s">
        <v>103</v>
      </c>
      <c r="D55" s="26" t="s">
        <v>104</v>
      </c>
      <c r="E55" s="27" t="s">
        <v>105</v>
      </c>
      <c r="F55" s="26" t="s">
        <v>106</v>
      </c>
      <c r="G55" s="43">
        <f t="shared" si="36"/>
        <v>0.24899999999999997</v>
      </c>
      <c r="H55" s="43">
        <f t="shared" si="37"/>
        <v>0.23240000000000002</v>
      </c>
      <c r="I55" s="43">
        <f t="shared" si="38"/>
        <v>0.5063</v>
      </c>
      <c r="J55" s="43">
        <f t="shared" si="39"/>
        <v>0.82</v>
      </c>
      <c r="K55" s="43">
        <f t="shared" si="40"/>
        <v>0.1992</v>
      </c>
      <c r="L55" s="43">
        <f t="shared" si="41"/>
        <v>0.98</v>
      </c>
      <c r="M55" s="43">
        <f t="shared" si="42"/>
        <v>0.65</v>
      </c>
      <c r="N55" s="43">
        <f t="shared" si="43"/>
        <v>0.78</v>
      </c>
      <c r="O55" s="43">
        <f t="shared" si="44"/>
        <v>0.747</v>
      </c>
      <c r="P55" s="43">
        <f t="shared" si="45"/>
        <v>0.24069999999999997</v>
      </c>
      <c r="Q55" s="43">
        <v>0.22</v>
      </c>
      <c r="R55" s="43">
        <f t="shared" si="46"/>
        <v>0.17</v>
      </c>
      <c r="S55" s="43">
        <f t="shared" si="47"/>
        <v>0.12449999999999999</v>
      </c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  <c r="DE55" s="35"/>
      <c r="DF55" s="35"/>
      <c r="DG55" s="35"/>
      <c r="DH55" s="35"/>
      <c r="DI55" s="35"/>
      <c r="DJ55" s="35"/>
      <c r="DK55" s="35"/>
      <c r="DL55" s="35"/>
      <c r="DM55" s="35"/>
      <c r="DN55" s="35"/>
      <c r="DO55" s="35"/>
      <c r="DP55" s="35"/>
      <c r="DQ55" s="35"/>
      <c r="DR55" s="35"/>
      <c r="DS55" s="35"/>
      <c r="DT55" s="35"/>
      <c r="DU55" s="35"/>
      <c r="DV55" s="35"/>
      <c r="DW55" s="35"/>
      <c r="DX55" s="35"/>
      <c r="DY55" s="35"/>
      <c r="DZ55" s="35"/>
      <c r="EA55" s="35"/>
      <c r="EB55" s="35"/>
      <c r="EC55" s="35"/>
      <c r="ED55" s="35"/>
      <c r="EE55" s="35"/>
      <c r="EF55" s="35"/>
      <c r="EG55" s="35"/>
      <c r="EH55" s="35"/>
      <c r="EI55" s="35"/>
      <c r="EJ55" s="35"/>
      <c r="EK55" s="35"/>
      <c r="EL55" s="35"/>
      <c r="EM55" s="35"/>
      <c r="EN55" s="35"/>
      <c r="EO55" s="35"/>
      <c r="EP55" s="35"/>
      <c r="EQ55" s="35"/>
      <c r="ER55" s="35"/>
      <c r="ES55" s="35"/>
      <c r="ET55" s="35"/>
      <c r="EU55" s="35"/>
      <c r="EV55" s="35"/>
      <c r="EW55" s="35"/>
      <c r="EX55" s="35"/>
      <c r="EY55" s="35"/>
      <c r="EZ55" s="35"/>
      <c r="FA55" s="35"/>
      <c r="FB55" s="35"/>
      <c r="FC55" s="35"/>
      <c r="FD55" s="35"/>
      <c r="FE55" s="35"/>
      <c r="FF55" s="35"/>
      <c r="FG55" s="35"/>
      <c r="FH55" s="35"/>
      <c r="FI55" s="35"/>
      <c r="FJ55" s="35"/>
      <c r="FK55" s="35"/>
      <c r="FL55" s="35"/>
      <c r="FM55" s="35"/>
      <c r="FN55" s="35"/>
      <c r="FO55" s="35"/>
      <c r="FP55" s="35"/>
      <c r="FQ55" s="35"/>
      <c r="FR55" s="35"/>
      <c r="FS55" s="35"/>
      <c r="FT55" s="35"/>
      <c r="FU55" s="35"/>
      <c r="FV55" s="35"/>
      <c r="FW55" s="35"/>
      <c r="FX55" s="35"/>
      <c r="FY55" s="35"/>
      <c r="FZ55" s="35"/>
      <c r="GA55" s="35"/>
      <c r="GB55" s="35"/>
      <c r="GC55" s="35"/>
      <c r="GD55" s="35"/>
      <c r="GE55" s="35"/>
      <c r="GF55" s="35"/>
      <c r="GG55" s="35"/>
      <c r="GH55" s="35"/>
      <c r="GI55" s="35"/>
      <c r="GJ55" s="35"/>
      <c r="GK55" s="35"/>
      <c r="GL55" s="35"/>
      <c r="GM55" s="35"/>
      <c r="GN55" s="35"/>
      <c r="GO55" s="35"/>
      <c r="GP55" s="35"/>
      <c r="GQ55" s="35"/>
      <c r="GR55" s="35"/>
      <c r="GS55" s="35"/>
      <c r="GT55" s="35"/>
      <c r="GU55" s="35"/>
      <c r="GV55" s="35"/>
      <c r="GW55" s="35"/>
      <c r="GX55" s="35"/>
      <c r="GY55" s="35"/>
      <c r="GZ55" s="35"/>
      <c r="HA55" s="35"/>
      <c r="HB55" s="35"/>
      <c r="HC55" s="35"/>
      <c r="HD55" s="35"/>
      <c r="HE55" s="35"/>
      <c r="HF55" s="35"/>
      <c r="HG55" s="35"/>
      <c r="HH55" s="35"/>
      <c r="HI55" s="35"/>
      <c r="HJ55" s="35"/>
      <c r="HK55" s="35"/>
      <c r="HL55" s="35"/>
      <c r="HM55" s="35"/>
      <c r="HN55" s="35"/>
      <c r="HO55" s="35"/>
      <c r="HP55" s="35"/>
      <c r="HQ55" s="35"/>
      <c r="HR55" s="35"/>
      <c r="HS55" s="35"/>
      <c r="HT55" s="35"/>
      <c r="HU55" s="35"/>
    </row>
    <row r="59" spans="1:18" s="37" customFormat="1" ht="18">
      <c r="A59" s="260" t="s">
        <v>73</v>
      </c>
      <c r="B59" s="260"/>
      <c r="C59" s="260"/>
      <c r="D59" s="260"/>
      <c r="E59" s="260"/>
      <c r="F59" s="260"/>
      <c r="G59" s="260"/>
      <c r="H59" s="260"/>
      <c r="I59" s="260"/>
      <c r="J59" s="260"/>
      <c r="K59" s="260"/>
      <c r="L59" s="260"/>
      <c r="M59" s="260"/>
      <c r="N59" s="260"/>
      <c r="O59" s="260"/>
      <c r="P59" s="260"/>
      <c r="Q59" s="10"/>
      <c r="R59" s="11"/>
    </row>
    <row r="61" spans="1:229" ht="180">
      <c r="A61" s="22" t="s">
        <v>86</v>
      </c>
      <c r="B61" s="22" t="s">
        <v>87</v>
      </c>
      <c r="C61" s="48" t="s">
        <v>0</v>
      </c>
      <c r="D61" s="22" t="s">
        <v>88</v>
      </c>
      <c r="E61" s="49" t="s">
        <v>1</v>
      </c>
      <c r="F61" s="22" t="s">
        <v>89</v>
      </c>
      <c r="G61" s="22" t="s">
        <v>90</v>
      </c>
      <c r="H61" s="22" t="s">
        <v>91</v>
      </c>
      <c r="I61" s="22" t="s">
        <v>92</v>
      </c>
      <c r="J61" s="22" t="s">
        <v>93</v>
      </c>
      <c r="K61" s="22" t="s">
        <v>94</v>
      </c>
      <c r="L61" s="22" t="s">
        <v>145</v>
      </c>
      <c r="M61" s="22" t="s">
        <v>146</v>
      </c>
      <c r="N61" s="22" t="s">
        <v>147</v>
      </c>
      <c r="O61" s="22" t="s">
        <v>95</v>
      </c>
      <c r="P61" s="50" t="s">
        <v>96</v>
      </c>
      <c r="Q61" s="50" t="s">
        <v>97</v>
      </c>
      <c r="R61" s="50" t="s">
        <v>98</v>
      </c>
      <c r="S61" s="50" t="s">
        <v>148</v>
      </c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3"/>
      <c r="ES61" s="23"/>
      <c r="ET61" s="23"/>
      <c r="EU61" s="23"/>
      <c r="EV61" s="23"/>
      <c r="EW61" s="23"/>
      <c r="EX61" s="23"/>
      <c r="EY61" s="23"/>
      <c r="EZ61" s="23"/>
      <c r="FA61" s="23"/>
      <c r="FB61" s="23"/>
      <c r="FC61" s="23"/>
      <c r="FD61" s="23"/>
      <c r="FE61" s="23"/>
      <c r="FF61" s="23"/>
      <c r="FG61" s="23"/>
      <c r="FH61" s="23"/>
      <c r="FI61" s="23"/>
      <c r="FJ61" s="23"/>
      <c r="FK61" s="23"/>
      <c r="FL61" s="23"/>
      <c r="FM61" s="23"/>
      <c r="FN61" s="23"/>
      <c r="FO61" s="23"/>
      <c r="FP61" s="23"/>
      <c r="FQ61" s="23"/>
      <c r="FR61" s="23"/>
      <c r="FS61" s="23"/>
      <c r="FT61" s="23"/>
      <c r="FU61" s="23"/>
      <c r="FV61" s="23"/>
      <c r="FW61" s="23"/>
      <c r="FX61" s="23"/>
      <c r="FY61" s="23"/>
      <c r="FZ61" s="23"/>
      <c r="GA61" s="23"/>
      <c r="GB61" s="23"/>
      <c r="GC61" s="23"/>
      <c r="GD61" s="23"/>
      <c r="GE61" s="23"/>
      <c r="GF61" s="23"/>
      <c r="GG61" s="23"/>
      <c r="GH61" s="23"/>
      <c r="GI61" s="23"/>
      <c r="GJ61" s="23"/>
      <c r="GK61" s="23"/>
      <c r="GL61" s="23"/>
      <c r="GM61" s="23"/>
      <c r="GN61" s="23"/>
      <c r="GO61" s="23"/>
      <c r="GP61" s="23"/>
      <c r="GQ61" s="23"/>
      <c r="GR61" s="23"/>
      <c r="GS61" s="23"/>
      <c r="GT61" s="23"/>
      <c r="GU61" s="23"/>
      <c r="GV61" s="23"/>
      <c r="GW61" s="23"/>
      <c r="GX61" s="23"/>
      <c r="GY61" s="23"/>
      <c r="GZ61" s="23"/>
      <c r="HA61" s="23"/>
      <c r="HB61" s="23"/>
      <c r="HC61" s="23"/>
      <c r="HD61" s="23"/>
      <c r="HE61" s="23"/>
      <c r="HF61" s="23"/>
      <c r="HG61" s="23"/>
      <c r="HH61" s="23"/>
      <c r="HI61" s="23"/>
      <c r="HJ61" s="23"/>
      <c r="HK61" s="23"/>
      <c r="HL61" s="23"/>
      <c r="HM61" s="23"/>
      <c r="HN61" s="23"/>
      <c r="HO61" s="23"/>
      <c r="HP61" s="23"/>
      <c r="HQ61" s="23"/>
      <c r="HR61" s="23"/>
      <c r="HS61" s="23"/>
      <c r="HT61" s="23"/>
      <c r="HU61" s="23"/>
    </row>
    <row r="62" spans="1:229" ht="16.5">
      <c r="A62" s="51"/>
      <c r="B62" s="51"/>
      <c r="C62" s="52"/>
      <c r="D62" s="51"/>
      <c r="E62" s="53"/>
      <c r="F62" s="51"/>
      <c r="G62" s="12">
        <v>1</v>
      </c>
      <c r="H62" s="12">
        <v>1</v>
      </c>
      <c r="I62" s="12">
        <v>1</v>
      </c>
      <c r="J62" s="13">
        <v>1</v>
      </c>
      <c r="K62" s="12">
        <v>1</v>
      </c>
      <c r="L62" s="13">
        <v>1</v>
      </c>
      <c r="M62" s="13">
        <v>1</v>
      </c>
      <c r="N62" s="13">
        <v>1</v>
      </c>
      <c r="O62" s="12">
        <v>1</v>
      </c>
      <c r="P62" s="12">
        <v>1</v>
      </c>
      <c r="Q62" s="13">
        <v>1</v>
      </c>
      <c r="R62" s="13">
        <v>1</v>
      </c>
      <c r="S62" s="120">
        <v>1</v>
      </c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23"/>
      <c r="CM62" s="23"/>
      <c r="CN62" s="23"/>
      <c r="CO62" s="23"/>
      <c r="CP62" s="23"/>
      <c r="CQ62" s="23"/>
      <c r="CR62" s="23"/>
      <c r="CS62" s="23"/>
      <c r="CT62" s="23"/>
      <c r="CU62" s="23"/>
      <c r="CV62" s="23"/>
      <c r="CW62" s="23"/>
      <c r="CX62" s="23"/>
      <c r="CY62" s="23"/>
      <c r="CZ62" s="23"/>
      <c r="DA62" s="23"/>
      <c r="DB62" s="23"/>
      <c r="DC62" s="23"/>
      <c r="DD62" s="23"/>
      <c r="DE62" s="23"/>
      <c r="DF62" s="23"/>
      <c r="DG62" s="23"/>
      <c r="DH62" s="23"/>
      <c r="DI62" s="23"/>
      <c r="DJ62" s="23"/>
      <c r="DK62" s="23"/>
      <c r="DL62" s="23"/>
      <c r="DM62" s="23"/>
      <c r="DN62" s="23"/>
      <c r="DO62" s="23"/>
      <c r="DP62" s="23"/>
      <c r="DQ62" s="23"/>
      <c r="DR62" s="23"/>
      <c r="DS62" s="23"/>
      <c r="DT62" s="23"/>
      <c r="DU62" s="23"/>
      <c r="DV62" s="23"/>
      <c r="DW62" s="23"/>
      <c r="DX62" s="23"/>
      <c r="DY62" s="23"/>
      <c r="DZ62" s="23"/>
      <c r="EA62" s="23"/>
      <c r="EB62" s="23"/>
      <c r="EC62" s="23"/>
      <c r="ED62" s="23"/>
      <c r="EE62" s="23"/>
      <c r="EF62" s="23"/>
      <c r="EG62" s="23"/>
      <c r="EH62" s="23"/>
      <c r="EI62" s="23"/>
      <c r="EJ62" s="23"/>
      <c r="EK62" s="23"/>
      <c r="EL62" s="23"/>
      <c r="EM62" s="23"/>
      <c r="EN62" s="23"/>
      <c r="EO62" s="23"/>
      <c r="EP62" s="23"/>
      <c r="EQ62" s="23"/>
      <c r="ER62" s="23"/>
      <c r="ES62" s="23"/>
      <c r="ET62" s="23"/>
      <c r="EU62" s="23"/>
      <c r="EV62" s="23"/>
      <c r="EW62" s="23"/>
      <c r="EX62" s="23"/>
      <c r="EY62" s="23"/>
      <c r="EZ62" s="23"/>
      <c r="FA62" s="23"/>
      <c r="FB62" s="23"/>
      <c r="FC62" s="23"/>
      <c r="FD62" s="23"/>
      <c r="FE62" s="23"/>
      <c r="FF62" s="23"/>
      <c r="FG62" s="23"/>
      <c r="FH62" s="23"/>
      <c r="FI62" s="23"/>
      <c r="FJ62" s="23"/>
      <c r="FK62" s="23"/>
      <c r="FL62" s="23"/>
      <c r="FM62" s="23"/>
      <c r="FN62" s="23"/>
      <c r="FO62" s="23"/>
      <c r="FP62" s="23"/>
      <c r="FQ62" s="23"/>
      <c r="FR62" s="23"/>
      <c r="FS62" s="23"/>
      <c r="FT62" s="23"/>
      <c r="FU62" s="23"/>
      <c r="FV62" s="23"/>
      <c r="FW62" s="23"/>
      <c r="FX62" s="23"/>
      <c r="FY62" s="23"/>
      <c r="FZ62" s="23"/>
      <c r="GA62" s="23"/>
      <c r="GB62" s="23"/>
      <c r="GC62" s="23"/>
      <c r="GD62" s="23"/>
      <c r="GE62" s="23"/>
      <c r="GF62" s="23"/>
      <c r="GG62" s="23"/>
      <c r="GH62" s="23"/>
      <c r="GI62" s="23"/>
      <c r="GJ62" s="23"/>
      <c r="GK62" s="23"/>
      <c r="GL62" s="23"/>
      <c r="GM62" s="23"/>
      <c r="GN62" s="23"/>
      <c r="GO62" s="23"/>
      <c r="GP62" s="23"/>
      <c r="GQ62" s="23"/>
      <c r="GR62" s="23"/>
      <c r="GS62" s="23"/>
      <c r="GT62" s="23"/>
      <c r="GU62" s="23"/>
      <c r="GV62" s="23"/>
      <c r="GW62" s="23"/>
      <c r="GX62" s="23"/>
      <c r="GY62" s="23"/>
      <c r="GZ62" s="23"/>
      <c r="HA62" s="23"/>
      <c r="HB62" s="23"/>
      <c r="HC62" s="23"/>
      <c r="HD62" s="23"/>
      <c r="HE62" s="23"/>
      <c r="HF62" s="23"/>
      <c r="HG62" s="23"/>
      <c r="HH62" s="23"/>
      <c r="HI62" s="23"/>
      <c r="HJ62" s="23"/>
      <c r="HK62" s="23"/>
      <c r="HL62" s="23"/>
      <c r="HM62" s="23"/>
      <c r="HN62" s="23"/>
      <c r="HO62" s="23"/>
      <c r="HP62" s="23"/>
      <c r="HQ62" s="23"/>
      <c r="HR62" s="23"/>
      <c r="HS62" s="23"/>
      <c r="HT62" s="23"/>
      <c r="HU62" s="23"/>
    </row>
    <row r="63" spans="1:229" ht="15" customHeight="1">
      <c r="A63" s="38" t="s">
        <v>64</v>
      </c>
      <c r="B63" s="39">
        <v>5</v>
      </c>
      <c r="C63" s="40" t="s">
        <v>99</v>
      </c>
      <c r="D63" s="41" t="s">
        <v>100</v>
      </c>
      <c r="E63" s="42" t="s">
        <v>101</v>
      </c>
      <c r="F63" s="41" t="s">
        <v>102</v>
      </c>
      <c r="G63" s="43">
        <f aca="true" t="shared" si="48" ref="G63:G68">+$G4*$G$62</f>
        <v>0.25</v>
      </c>
      <c r="H63" s="43">
        <f aca="true" t="shared" si="49" ref="H63:H68">+$H4*$H$62</f>
        <v>0.32</v>
      </c>
      <c r="I63" s="43">
        <f aca="true" t="shared" si="50" ref="I63:I68">+$I4*$I$62</f>
        <v>0.4</v>
      </c>
      <c r="J63" s="43">
        <f aca="true" t="shared" si="51" ref="J63:J68">+$J4*$J$62</f>
        <v>0.8</v>
      </c>
      <c r="K63" s="43">
        <f aca="true" t="shared" si="52" ref="K63:K68">+$K4*$K$62</f>
        <v>0.24</v>
      </c>
      <c r="L63" s="43">
        <f aca="true" t="shared" si="53" ref="L63:L68">+$L4*$L$62</f>
        <v>0.98</v>
      </c>
      <c r="M63" s="43">
        <f aca="true" t="shared" si="54" ref="M63:M68">+$M4*$M$62</f>
        <v>0.56</v>
      </c>
      <c r="N63" s="43">
        <f aca="true" t="shared" si="55" ref="N63:N68">+$N4*$N$62</f>
        <v>0.74</v>
      </c>
      <c r="O63" s="43">
        <f aca="true" t="shared" si="56" ref="O63:O68">+$O4*$O$62</f>
        <v>0.9</v>
      </c>
      <c r="P63" s="43">
        <f aca="true" t="shared" si="57" ref="P63:P68">+$P4*$P$62</f>
        <v>0.72</v>
      </c>
      <c r="Q63" s="43">
        <f aca="true" t="shared" si="58" ref="Q63:Q68">+$Q4*$Q$62</f>
        <v>0.29</v>
      </c>
      <c r="R63" s="43">
        <f aca="true" t="shared" si="59" ref="R63:R68">+$R4*$R$62</f>
        <v>0.17</v>
      </c>
      <c r="S63" s="43">
        <f aca="true" t="shared" si="60" ref="S63:S68">+$S4*$S$62</f>
        <v>0.15</v>
      </c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5"/>
      <c r="BS63" s="35"/>
      <c r="BT63" s="35"/>
      <c r="BU63" s="35"/>
      <c r="BV63" s="35"/>
      <c r="BW63" s="35"/>
      <c r="BX63" s="35"/>
      <c r="BY63" s="35"/>
      <c r="BZ63" s="35"/>
      <c r="CA63" s="35"/>
      <c r="CB63" s="35"/>
      <c r="CC63" s="35"/>
      <c r="CD63" s="35"/>
      <c r="CE63" s="35"/>
      <c r="CF63" s="35"/>
      <c r="CG63" s="35"/>
      <c r="CH63" s="35"/>
      <c r="CI63" s="35"/>
      <c r="CJ63" s="35"/>
      <c r="CK63" s="35"/>
      <c r="CL63" s="35"/>
      <c r="CM63" s="35"/>
      <c r="CN63" s="35"/>
      <c r="CO63" s="35"/>
      <c r="CP63" s="35"/>
      <c r="CQ63" s="35"/>
      <c r="CR63" s="35"/>
      <c r="CS63" s="35"/>
      <c r="CT63" s="35"/>
      <c r="CU63" s="35"/>
      <c r="CV63" s="35"/>
      <c r="CW63" s="35"/>
      <c r="CX63" s="35"/>
      <c r="CY63" s="35"/>
      <c r="CZ63" s="35"/>
      <c r="DA63" s="35"/>
      <c r="DB63" s="35"/>
      <c r="DC63" s="35"/>
      <c r="DD63" s="35"/>
      <c r="DE63" s="35"/>
      <c r="DF63" s="35"/>
      <c r="DG63" s="35"/>
      <c r="DH63" s="35"/>
      <c r="DI63" s="35"/>
      <c r="DJ63" s="35"/>
      <c r="DK63" s="35"/>
      <c r="DL63" s="35"/>
      <c r="DM63" s="35"/>
      <c r="DN63" s="35"/>
      <c r="DO63" s="35"/>
      <c r="DP63" s="35"/>
      <c r="DQ63" s="35"/>
      <c r="DR63" s="35"/>
      <c r="DS63" s="35"/>
      <c r="DT63" s="35"/>
      <c r="DU63" s="35"/>
      <c r="DV63" s="35"/>
      <c r="DW63" s="35"/>
      <c r="DX63" s="35"/>
      <c r="DY63" s="35"/>
      <c r="DZ63" s="35"/>
      <c r="EA63" s="35"/>
      <c r="EB63" s="35"/>
      <c r="EC63" s="35"/>
      <c r="ED63" s="35"/>
      <c r="EE63" s="35"/>
      <c r="EF63" s="35"/>
      <c r="EG63" s="35"/>
      <c r="EH63" s="35"/>
      <c r="EI63" s="35"/>
      <c r="EJ63" s="35"/>
      <c r="EK63" s="35"/>
      <c r="EL63" s="35"/>
      <c r="EM63" s="35"/>
      <c r="EN63" s="35"/>
      <c r="EO63" s="35"/>
      <c r="EP63" s="35"/>
      <c r="EQ63" s="35"/>
      <c r="ER63" s="35"/>
      <c r="ES63" s="35"/>
      <c r="ET63" s="35"/>
      <c r="EU63" s="35"/>
      <c r="EV63" s="35"/>
      <c r="EW63" s="35"/>
      <c r="EX63" s="35"/>
      <c r="EY63" s="35"/>
      <c r="EZ63" s="35"/>
      <c r="FA63" s="35"/>
      <c r="FB63" s="35"/>
      <c r="FC63" s="35"/>
      <c r="FD63" s="35"/>
      <c r="FE63" s="35"/>
      <c r="FF63" s="35"/>
      <c r="FG63" s="35"/>
      <c r="FH63" s="35"/>
      <c r="FI63" s="35"/>
      <c r="FJ63" s="35"/>
      <c r="FK63" s="35"/>
      <c r="FL63" s="35"/>
      <c r="FM63" s="35"/>
      <c r="FN63" s="35"/>
      <c r="FO63" s="35"/>
      <c r="FP63" s="35"/>
      <c r="FQ63" s="35"/>
      <c r="FR63" s="35"/>
      <c r="FS63" s="35"/>
      <c r="FT63" s="35"/>
      <c r="FU63" s="35"/>
      <c r="FV63" s="35"/>
      <c r="FW63" s="35"/>
      <c r="FX63" s="35"/>
      <c r="FY63" s="35"/>
      <c r="FZ63" s="35"/>
      <c r="GA63" s="35"/>
      <c r="GB63" s="35"/>
      <c r="GC63" s="35"/>
      <c r="GD63" s="35"/>
      <c r="GE63" s="35"/>
      <c r="GF63" s="35"/>
      <c r="GG63" s="35"/>
      <c r="GH63" s="35"/>
      <c r="GI63" s="35"/>
      <c r="GJ63" s="35"/>
      <c r="GK63" s="35"/>
      <c r="GL63" s="35"/>
      <c r="GM63" s="35"/>
      <c r="GN63" s="35"/>
      <c r="GO63" s="35"/>
      <c r="GP63" s="35"/>
      <c r="GQ63" s="35"/>
      <c r="GR63" s="35"/>
      <c r="GS63" s="35"/>
      <c r="GT63" s="35"/>
      <c r="GU63" s="35"/>
      <c r="GV63" s="35"/>
      <c r="GW63" s="35"/>
      <c r="GX63" s="35"/>
      <c r="GY63" s="35"/>
      <c r="GZ63" s="35"/>
      <c r="HA63" s="35"/>
      <c r="HB63" s="35"/>
      <c r="HC63" s="35"/>
      <c r="HD63" s="35"/>
      <c r="HE63" s="35"/>
      <c r="HF63" s="35"/>
      <c r="HG63" s="35"/>
      <c r="HH63" s="35"/>
      <c r="HI63" s="35"/>
      <c r="HJ63" s="35"/>
      <c r="HK63" s="35"/>
      <c r="HL63" s="35"/>
      <c r="HM63" s="35"/>
      <c r="HN63" s="35"/>
      <c r="HO63" s="35"/>
      <c r="HP63" s="35"/>
      <c r="HQ63" s="35"/>
      <c r="HR63" s="35"/>
      <c r="HS63" s="35"/>
      <c r="HT63" s="35"/>
      <c r="HU63" s="35"/>
    </row>
    <row r="64" spans="1:229" ht="15">
      <c r="A64" s="24" t="s">
        <v>64</v>
      </c>
      <c r="B64" s="25">
        <v>5</v>
      </c>
      <c r="C64" s="24" t="s">
        <v>68</v>
      </c>
      <c r="D64" s="32" t="s">
        <v>116</v>
      </c>
      <c r="E64" s="27" t="s">
        <v>117</v>
      </c>
      <c r="F64" s="26" t="s">
        <v>118</v>
      </c>
      <c r="G64" s="43">
        <f t="shared" si="48"/>
        <v>0.18</v>
      </c>
      <c r="H64" s="43">
        <f t="shared" si="49"/>
        <v>0.26</v>
      </c>
      <c r="I64" s="43">
        <f t="shared" si="50"/>
        <v>0.55</v>
      </c>
      <c r="J64" s="43">
        <f t="shared" si="51"/>
        <v>0.8</v>
      </c>
      <c r="K64" s="43">
        <f t="shared" si="52"/>
        <v>0.17</v>
      </c>
      <c r="L64" s="43">
        <f t="shared" si="53"/>
        <v>0.98</v>
      </c>
      <c r="M64" s="43">
        <f t="shared" si="54"/>
        <v>0.55</v>
      </c>
      <c r="N64" s="43">
        <f t="shared" si="55"/>
        <v>0.61</v>
      </c>
      <c r="O64" s="43">
        <f t="shared" si="56"/>
        <v>0.9</v>
      </c>
      <c r="P64" s="43">
        <f t="shared" si="57"/>
        <v>0.47</v>
      </c>
      <c r="Q64" s="43">
        <f t="shared" si="58"/>
        <v>0.28</v>
      </c>
      <c r="R64" s="43">
        <f t="shared" si="59"/>
        <v>0.17</v>
      </c>
      <c r="S64" s="43">
        <f t="shared" si="60"/>
        <v>0.15</v>
      </c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35"/>
      <c r="BI64" s="35"/>
      <c r="BJ64" s="35"/>
      <c r="BK64" s="35"/>
      <c r="BL64" s="35"/>
      <c r="BM64" s="35"/>
      <c r="BN64" s="35"/>
      <c r="BO64" s="35"/>
      <c r="BP64" s="35"/>
      <c r="BQ64" s="35"/>
      <c r="BR64" s="35"/>
      <c r="BS64" s="35"/>
      <c r="BT64" s="35"/>
      <c r="BU64" s="35"/>
      <c r="BV64" s="35"/>
      <c r="BW64" s="35"/>
      <c r="BX64" s="35"/>
      <c r="BY64" s="35"/>
      <c r="BZ64" s="35"/>
      <c r="CA64" s="35"/>
      <c r="CB64" s="35"/>
      <c r="CC64" s="35"/>
      <c r="CD64" s="35"/>
      <c r="CE64" s="35"/>
      <c r="CF64" s="35"/>
      <c r="CG64" s="35"/>
      <c r="CH64" s="35"/>
      <c r="CI64" s="35"/>
      <c r="CJ64" s="35"/>
      <c r="CK64" s="35"/>
      <c r="CL64" s="35"/>
      <c r="CM64" s="35"/>
      <c r="CN64" s="35"/>
      <c r="CO64" s="35"/>
      <c r="CP64" s="35"/>
      <c r="CQ64" s="35"/>
      <c r="CR64" s="35"/>
      <c r="CS64" s="35"/>
      <c r="CT64" s="35"/>
      <c r="CU64" s="35"/>
      <c r="CV64" s="35"/>
      <c r="CW64" s="35"/>
      <c r="CX64" s="35"/>
      <c r="CY64" s="35"/>
      <c r="CZ64" s="35"/>
      <c r="DA64" s="35"/>
      <c r="DB64" s="35"/>
      <c r="DC64" s="35"/>
      <c r="DD64" s="35"/>
      <c r="DE64" s="35"/>
      <c r="DF64" s="35"/>
      <c r="DG64" s="35"/>
      <c r="DH64" s="35"/>
      <c r="DI64" s="35"/>
      <c r="DJ64" s="35"/>
      <c r="DK64" s="35"/>
      <c r="DL64" s="35"/>
      <c r="DM64" s="35"/>
      <c r="DN64" s="35"/>
      <c r="DO64" s="35"/>
      <c r="DP64" s="35"/>
      <c r="DQ64" s="35"/>
      <c r="DR64" s="35"/>
      <c r="DS64" s="35"/>
      <c r="DT64" s="35"/>
      <c r="DU64" s="35"/>
      <c r="DV64" s="35"/>
      <c r="DW64" s="35"/>
      <c r="DX64" s="35"/>
      <c r="DY64" s="35"/>
      <c r="DZ64" s="35"/>
      <c r="EA64" s="35"/>
      <c r="EB64" s="35"/>
      <c r="EC64" s="35"/>
      <c r="ED64" s="35"/>
      <c r="EE64" s="35"/>
      <c r="EF64" s="35"/>
      <c r="EG64" s="35"/>
      <c r="EH64" s="35"/>
      <c r="EI64" s="35"/>
      <c r="EJ64" s="35"/>
      <c r="EK64" s="35"/>
      <c r="EL64" s="35"/>
      <c r="EM64" s="35"/>
      <c r="EN64" s="35"/>
      <c r="EO64" s="35"/>
      <c r="EP64" s="35"/>
      <c r="EQ64" s="35"/>
      <c r="ER64" s="35"/>
      <c r="ES64" s="35"/>
      <c r="ET64" s="35"/>
      <c r="EU64" s="35"/>
      <c r="EV64" s="35"/>
      <c r="EW64" s="35"/>
      <c r="EX64" s="35"/>
      <c r="EY64" s="35"/>
      <c r="EZ64" s="35"/>
      <c r="FA64" s="35"/>
      <c r="FB64" s="35"/>
      <c r="FC64" s="35"/>
      <c r="FD64" s="35"/>
      <c r="FE64" s="35"/>
      <c r="FF64" s="35"/>
      <c r="FG64" s="35"/>
      <c r="FH64" s="35"/>
      <c r="FI64" s="35"/>
      <c r="FJ64" s="35"/>
      <c r="FK64" s="35"/>
      <c r="FL64" s="35"/>
      <c r="FM64" s="35"/>
      <c r="FN64" s="35"/>
      <c r="FO64" s="35"/>
      <c r="FP64" s="35"/>
      <c r="FQ64" s="35"/>
      <c r="FR64" s="35"/>
      <c r="FS64" s="35"/>
      <c r="FT64" s="35"/>
      <c r="FU64" s="35"/>
      <c r="FV64" s="35"/>
      <c r="FW64" s="35"/>
      <c r="FX64" s="35"/>
      <c r="FY64" s="35"/>
      <c r="FZ64" s="35"/>
      <c r="GA64" s="35"/>
      <c r="GB64" s="35"/>
      <c r="GC64" s="35"/>
      <c r="GD64" s="35"/>
      <c r="GE64" s="35"/>
      <c r="GF64" s="35"/>
      <c r="GG64" s="35"/>
      <c r="GH64" s="35"/>
      <c r="GI64" s="35"/>
      <c r="GJ64" s="35"/>
      <c r="GK64" s="35"/>
      <c r="GL64" s="35"/>
      <c r="GM64" s="35"/>
      <c r="GN64" s="35"/>
      <c r="GO64" s="35"/>
      <c r="GP64" s="35"/>
      <c r="GQ64" s="35"/>
      <c r="GR64" s="35"/>
      <c r="GS64" s="35"/>
      <c r="GT64" s="35"/>
      <c r="GU64" s="35"/>
      <c r="GV64" s="35"/>
      <c r="GW64" s="35"/>
      <c r="GX64" s="35"/>
      <c r="GY64" s="35"/>
      <c r="GZ64" s="35"/>
      <c r="HA64" s="35"/>
      <c r="HB64" s="35"/>
      <c r="HC64" s="35"/>
      <c r="HD64" s="35"/>
      <c r="HE64" s="35"/>
      <c r="HF64" s="35"/>
      <c r="HG64" s="35"/>
      <c r="HH64" s="35"/>
      <c r="HI64" s="35"/>
      <c r="HJ64" s="35"/>
      <c r="HK64" s="35"/>
      <c r="HL64" s="35"/>
      <c r="HM64" s="35"/>
      <c r="HN64" s="35"/>
      <c r="HO64" s="35"/>
      <c r="HP64" s="35"/>
      <c r="HQ64" s="35"/>
      <c r="HR64" s="35"/>
      <c r="HS64" s="35"/>
      <c r="HT64" s="35"/>
      <c r="HU64" s="35"/>
    </row>
    <row r="65" spans="1:229" ht="15">
      <c r="A65" s="24" t="s">
        <v>64</v>
      </c>
      <c r="B65" s="25">
        <v>5</v>
      </c>
      <c r="C65" s="24" t="s">
        <v>65</v>
      </c>
      <c r="D65" s="26" t="s">
        <v>107</v>
      </c>
      <c r="E65" s="27" t="s">
        <v>108</v>
      </c>
      <c r="F65" s="26" t="s">
        <v>109</v>
      </c>
      <c r="G65" s="43">
        <f t="shared" si="48"/>
        <v>0.2</v>
      </c>
      <c r="H65" s="43">
        <f t="shared" si="49"/>
        <v>0.26</v>
      </c>
      <c r="I65" s="43">
        <f t="shared" si="50"/>
        <v>0.4</v>
      </c>
      <c r="J65" s="43">
        <f t="shared" si="51"/>
        <v>0.8</v>
      </c>
      <c r="K65" s="43">
        <f t="shared" si="52"/>
        <v>0.24</v>
      </c>
      <c r="L65" s="43">
        <f t="shared" si="53"/>
        <v>0.98</v>
      </c>
      <c r="M65" s="43">
        <f t="shared" si="54"/>
        <v>0.5</v>
      </c>
      <c r="N65" s="43">
        <f t="shared" si="55"/>
        <v>0.71</v>
      </c>
      <c r="O65" s="43">
        <f t="shared" si="56"/>
        <v>0.9</v>
      </c>
      <c r="P65" s="43">
        <f t="shared" si="57"/>
        <v>0.27</v>
      </c>
      <c r="Q65" s="43">
        <f t="shared" si="58"/>
        <v>0.22</v>
      </c>
      <c r="R65" s="43">
        <f t="shared" si="59"/>
        <v>0.17</v>
      </c>
      <c r="S65" s="43">
        <f t="shared" si="60"/>
        <v>0.15</v>
      </c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35"/>
      <c r="BI65" s="35"/>
      <c r="BJ65" s="35"/>
      <c r="BK65" s="35"/>
      <c r="BL65" s="35"/>
      <c r="BM65" s="35"/>
      <c r="BN65" s="35"/>
      <c r="BO65" s="35"/>
      <c r="BP65" s="35"/>
      <c r="BQ65" s="35"/>
      <c r="BR65" s="35"/>
      <c r="BS65" s="35"/>
      <c r="BT65" s="35"/>
      <c r="BU65" s="35"/>
      <c r="BV65" s="35"/>
      <c r="BW65" s="35"/>
      <c r="BX65" s="35"/>
      <c r="BY65" s="35"/>
      <c r="BZ65" s="35"/>
      <c r="CA65" s="35"/>
      <c r="CB65" s="35"/>
      <c r="CC65" s="35"/>
      <c r="CD65" s="35"/>
      <c r="CE65" s="35"/>
      <c r="CF65" s="35"/>
      <c r="CG65" s="35"/>
      <c r="CH65" s="35"/>
      <c r="CI65" s="35"/>
      <c r="CJ65" s="35"/>
      <c r="CK65" s="35"/>
      <c r="CL65" s="35"/>
      <c r="CM65" s="35"/>
      <c r="CN65" s="35"/>
      <c r="CO65" s="35"/>
      <c r="CP65" s="35"/>
      <c r="CQ65" s="35"/>
      <c r="CR65" s="35"/>
      <c r="CS65" s="35"/>
      <c r="CT65" s="35"/>
      <c r="CU65" s="35"/>
      <c r="CV65" s="35"/>
      <c r="CW65" s="35"/>
      <c r="CX65" s="35"/>
      <c r="CY65" s="35"/>
      <c r="CZ65" s="35"/>
      <c r="DA65" s="35"/>
      <c r="DB65" s="35"/>
      <c r="DC65" s="35"/>
      <c r="DD65" s="35"/>
      <c r="DE65" s="35"/>
      <c r="DF65" s="35"/>
      <c r="DG65" s="35"/>
      <c r="DH65" s="35"/>
      <c r="DI65" s="35"/>
      <c r="DJ65" s="35"/>
      <c r="DK65" s="35"/>
      <c r="DL65" s="35"/>
      <c r="DM65" s="35"/>
      <c r="DN65" s="35"/>
      <c r="DO65" s="35"/>
      <c r="DP65" s="35"/>
      <c r="DQ65" s="35"/>
      <c r="DR65" s="35"/>
      <c r="DS65" s="35"/>
      <c r="DT65" s="35"/>
      <c r="DU65" s="35"/>
      <c r="DV65" s="35"/>
      <c r="DW65" s="35"/>
      <c r="DX65" s="35"/>
      <c r="DY65" s="35"/>
      <c r="DZ65" s="35"/>
      <c r="EA65" s="35"/>
      <c r="EB65" s="35"/>
      <c r="EC65" s="35"/>
      <c r="ED65" s="35"/>
      <c r="EE65" s="35"/>
      <c r="EF65" s="35"/>
      <c r="EG65" s="35"/>
      <c r="EH65" s="35"/>
      <c r="EI65" s="35"/>
      <c r="EJ65" s="35"/>
      <c r="EK65" s="35"/>
      <c r="EL65" s="35"/>
      <c r="EM65" s="35"/>
      <c r="EN65" s="35"/>
      <c r="EO65" s="35"/>
      <c r="EP65" s="35"/>
      <c r="EQ65" s="35"/>
      <c r="ER65" s="35"/>
      <c r="ES65" s="35"/>
      <c r="ET65" s="35"/>
      <c r="EU65" s="35"/>
      <c r="EV65" s="35"/>
      <c r="EW65" s="35"/>
      <c r="EX65" s="35"/>
      <c r="EY65" s="35"/>
      <c r="EZ65" s="35"/>
      <c r="FA65" s="35"/>
      <c r="FB65" s="35"/>
      <c r="FC65" s="35"/>
      <c r="FD65" s="35"/>
      <c r="FE65" s="35"/>
      <c r="FF65" s="35"/>
      <c r="FG65" s="35"/>
      <c r="FH65" s="35"/>
      <c r="FI65" s="35"/>
      <c r="FJ65" s="35"/>
      <c r="FK65" s="35"/>
      <c r="FL65" s="35"/>
      <c r="FM65" s="35"/>
      <c r="FN65" s="35"/>
      <c r="FO65" s="35"/>
      <c r="FP65" s="35"/>
      <c r="FQ65" s="35"/>
      <c r="FR65" s="35"/>
      <c r="FS65" s="35"/>
      <c r="FT65" s="35"/>
      <c r="FU65" s="35"/>
      <c r="FV65" s="35"/>
      <c r="FW65" s="35"/>
      <c r="FX65" s="35"/>
      <c r="FY65" s="35"/>
      <c r="FZ65" s="35"/>
      <c r="GA65" s="35"/>
      <c r="GB65" s="35"/>
      <c r="GC65" s="35"/>
      <c r="GD65" s="35"/>
      <c r="GE65" s="35"/>
      <c r="GF65" s="35"/>
      <c r="GG65" s="35"/>
      <c r="GH65" s="35"/>
      <c r="GI65" s="35"/>
      <c r="GJ65" s="35"/>
      <c r="GK65" s="35"/>
      <c r="GL65" s="35"/>
      <c r="GM65" s="35"/>
      <c r="GN65" s="35"/>
      <c r="GO65" s="35"/>
      <c r="GP65" s="35"/>
      <c r="GQ65" s="35"/>
      <c r="GR65" s="35"/>
      <c r="GS65" s="35"/>
      <c r="GT65" s="35"/>
      <c r="GU65" s="35"/>
      <c r="GV65" s="35"/>
      <c r="GW65" s="35"/>
      <c r="GX65" s="35"/>
      <c r="GY65" s="35"/>
      <c r="GZ65" s="35"/>
      <c r="HA65" s="35"/>
      <c r="HB65" s="35"/>
      <c r="HC65" s="35"/>
      <c r="HD65" s="35"/>
      <c r="HE65" s="35"/>
      <c r="HF65" s="35"/>
      <c r="HG65" s="35"/>
      <c r="HH65" s="35"/>
      <c r="HI65" s="35"/>
      <c r="HJ65" s="35"/>
      <c r="HK65" s="35"/>
      <c r="HL65" s="35"/>
      <c r="HM65" s="35"/>
      <c r="HN65" s="35"/>
      <c r="HO65" s="35"/>
      <c r="HP65" s="35"/>
      <c r="HQ65" s="35"/>
      <c r="HR65" s="35"/>
      <c r="HS65" s="35"/>
      <c r="HT65" s="35"/>
      <c r="HU65" s="35"/>
    </row>
    <row r="66" spans="1:229" ht="15">
      <c r="A66" s="24" t="s">
        <v>64</v>
      </c>
      <c r="B66" s="30">
        <v>5</v>
      </c>
      <c r="C66" s="24" t="s">
        <v>66</v>
      </c>
      <c r="D66" s="26" t="s">
        <v>110</v>
      </c>
      <c r="E66" s="27" t="s">
        <v>111</v>
      </c>
      <c r="F66" s="26" t="s">
        <v>112</v>
      </c>
      <c r="G66" s="43">
        <f t="shared" si="48"/>
        <v>0.2</v>
      </c>
      <c r="H66" s="43">
        <f t="shared" si="49"/>
        <v>0.26</v>
      </c>
      <c r="I66" s="43">
        <f t="shared" si="50"/>
        <v>0.4</v>
      </c>
      <c r="J66" s="43">
        <f t="shared" si="51"/>
        <v>0.8</v>
      </c>
      <c r="K66" s="43">
        <f t="shared" si="52"/>
        <v>0.24</v>
      </c>
      <c r="L66" s="43">
        <f t="shared" si="53"/>
        <v>0.98</v>
      </c>
      <c r="M66" s="43">
        <f t="shared" si="54"/>
        <v>0.8</v>
      </c>
      <c r="N66" s="43">
        <f t="shared" si="55"/>
        <v>0.86</v>
      </c>
      <c r="O66" s="43">
        <f t="shared" si="56"/>
        <v>0.9</v>
      </c>
      <c r="P66" s="43">
        <f t="shared" si="57"/>
        <v>0.36</v>
      </c>
      <c r="Q66" s="43">
        <f t="shared" si="58"/>
        <v>0.22</v>
      </c>
      <c r="R66" s="43">
        <f t="shared" si="59"/>
        <v>0.17</v>
      </c>
      <c r="S66" s="43">
        <f t="shared" si="60"/>
        <v>0.15</v>
      </c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35"/>
      <c r="BI66" s="35"/>
      <c r="BJ66" s="35"/>
      <c r="BK66" s="35"/>
      <c r="BL66" s="35"/>
      <c r="BM66" s="35"/>
      <c r="BN66" s="35"/>
      <c r="BO66" s="35"/>
      <c r="BP66" s="35"/>
      <c r="BQ66" s="35"/>
      <c r="BR66" s="35"/>
      <c r="BS66" s="35"/>
      <c r="BT66" s="35"/>
      <c r="BU66" s="35"/>
      <c r="BV66" s="35"/>
      <c r="BW66" s="35"/>
      <c r="BX66" s="35"/>
      <c r="BY66" s="35"/>
      <c r="BZ66" s="35"/>
      <c r="CA66" s="35"/>
      <c r="CB66" s="35"/>
      <c r="CC66" s="35"/>
      <c r="CD66" s="35"/>
      <c r="CE66" s="35"/>
      <c r="CF66" s="35"/>
      <c r="CG66" s="35"/>
      <c r="CH66" s="35"/>
      <c r="CI66" s="35"/>
      <c r="CJ66" s="35"/>
      <c r="CK66" s="35"/>
      <c r="CL66" s="35"/>
      <c r="CM66" s="35"/>
      <c r="CN66" s="35"/>
      <c r="CO66" s="35"/>
      <c r="CP66" s="35"/>
      <c r="CQ66" s="35"/>
      <c r="CR66" s="35"/>
      <c r="CS66" s="35"/>
      <c r="CT66" s="35"/>
      <c r="CU66" s="35"/>
      <c r="CV66" s="35"/>
      <c r="CW66" s="35"/>
      <c r="CX66" s="35"/>
      <c r="CY66" s="35"/>
      <c r="CZ66" s="35"/>
      <c r="DA66" s="35"/>
      <c r="DB66" s="35"/>
      <c r="DC66" s="35"/>
      <c r="DD66" s="35"/>
      <c r="DE66" s="35"/>
      <c r="DF66" s="35"/>
      <c r="DG66" s="35"/>
      <c r="DH66" s="35"/>
      <c r="DI66" s="35"/>
      <c r="DJ66" s="35"/>
      <c r="DK66" s="35"/>
      <c r="DL66" s="35"/>
      <c r="DM66" s="35"/>
      <c r="DN66" s="35"/>
      <c r="DO66" s="35"/>
      <c r="DP66" s="35"/>
      <c r="DQ66" s="35"/>
      <c r="DR66" s="35"/>
      <c r="DS66" s="35"/>
      <c r="DT66" s="35"/>
      <c r="DU66" s="35"/>
      <c r="DV66" s="35"/>
      <c r="DW66" s="35"/>
      <c r="DX66" s="35"/>
      <c r="DY66" s="35"/>
      <c r="DZ66" s="35"/>
      <c r="EA66" s="35"/>
      <c r="EB66" s="35"/>
      <c r="EC66" s="35"/>
      <c r="ED66" s="35"/>
      <c r="EE66" s="35"/>
      <c r="EF66" s="35"/>
      <c r="EG66" s="35"/>
      <c r="EH66" s="35"/>
      <c r="EI66" s="35"/>
      <c r="EJ66" s="35"/>
      <c r="EK66" s="35"/>
      <c r="EL66" s="35"/>
      <c r="EM66" s="35"/>
      <c r="EN66" s="35"/>
      <c r="EO66" s="35"/>
      <c r="EP66" s="35"/>
      <c r="EQ66" s="35"/>
      <c r="ER66" s="35"/>
      <c r="ES66" s="35"/>
      <c r="ET66" s="35"/>
      <c r="EU66" s="35"/>
      <c r="EV66" s="35"/>
      <c r="EW66" s="35"/>
      <c r="EX66" s="35"/>
      <c r="EY66" s="35"/>
      <c r="EZ66" s="35"/>
      <c r="FA66" s="35"/>
      <c r="FB66" s="35"/>
      <c r="FC66" s="35"/>
      <c r="FD66" s="35"/>
      <c r="FE66" s="35"/>
      <c r="FF66" s="35"/>
      <c r="FG66" s="35"/>
      <c r="FH66" s="35"/>
      <c r="FI66" s="35"/>
      <c r="FJ66" s="35"/>
      <c r="FK66" s="35"/>
      <c r="FL66" s="35"/>
      <c r="FM66" s="35"/>
      <c r="FN66" s="35"/>
      <c r="FO66" s="35"/>
      <c r="FP66" s="35"/>
      <c r="FQ66" s="35"/>
      <c r="FR66" s="35"/>
      <c r="FS66" s="35"/>
      <c r="FT66" s="35"/>
      <c r="FU66" s="35"/>
      <c r="FV66" s="35"/>
      <c r="FW66" s="35"/>
      <c r="FX66" s="35"/>
      <c r="FY66" s="35"/>
      <c r="FZ66" s="35"/>
      <c r="GA66" s="35"/>
      <c r="GB66" s="35"/>
      <c r="GC66" s="35"/>
      <c r="GD66" s="35"/>
      <c r="GE66" s="35"/>
      <c r="GF66" s="35"/>
      <c r="GG66" s="35"/>
      <c r="GH66" s="35"/>
      <c r="GI66" s="35"/>
      <c r="GJ66" s="35"/>
      <c r="GK66" s="35"/>
      <c r="GL66" s="35"/>
      <c r="GM66" s="35"/>
      <c r="GN66" s="35"/>
      <c r="GO66" s="35"/>
      <c r="GP66" s="35"/>
      <c r="GQ66" s="35"/>
      <c r="GR66" s="35"/>
      <c r="GS66" s="35"/>
      <c r="GT66" s="35"/>
      <c r="GU66" s="35"/>
      <c r="GV66" s="35"/>
      <c r="GW66" s="35"/>
      <c r="GX66" s="35"/>
      <c r="GY66" s="35"/>
      <c r="GZ66" s="35"/>
      <c r="HA66" s="35"/>
      <c r="HB66" s="35"/>
      <c r="HC66" s="35"/>
      <c r="HD66" s="35"/>
      <c r="HE66" s="35"/>
      <c r="HF66" s="35"/>
      <c r="HG66" s="35"/>
      <c r="HH66" s="35"/>
      <c r="HI66" s="35"/>
      <c r="HJ66" s="35"/>
      <c r="HK66" s="35"/>
      <c r="HL66" s="35"/>
      <c r="HM66" s="35"/>
      <c r="HN66" s="35"/>
      <c r="HO66" s="35"/>
      <c r="HP66" s="35"/>
      <c r="HQ66" s="35"/>
      <c r="HR66" s="35"/>
      <c r="HS66" s="35"/>
      <c r="HT66" s="35"/>
      <c r="HU66" s="35"/>
    </row>
    <row r="67" spans="1:229" ht="15">
      <c r="A67" s="24" t="s">
        <v>64</v>
      </c>
      <c r="B67" s="25">
        <v>5</v>
      </c>
      <c r="C67" s="24" t="s">
        <v>67</v>
      </c>
      <c r="D67" s="26" t="s">
        <v>113</v>
      </c>
      <c r="E67" s="27" t="s">
        <v>114</v>
      </c>
      <c r="F67" s="26" t="s">
        <v>115</v>
      </c>
      <c r="G67" s="43">
        <f t="shared" si="48"/>
        <v>0.2</v>
      </c>
      <c r="H67" s="43">
        <f t="shared" si="49"/>
        <v>0.26</v>
      </c>
      <c r="I67" s="43">
        <f t="shared" si="50"/>
        <v>0.4</v>
      </c>
      <c r="J67" s="43">
        <f t="shared" si="51"/>
        <v>0.8</v>
      </c>
      <c r="K67" s="43">
        <f t="shared" si="52"/>
        <v>0.24</v>
      </c>
      <c r="L67" s="43">
        <f t="shared" si="53"/>
        <v>0.98</v>
      </c>
      <c r="M67" s="43">
        <f t="shared" si="54"/>
        <v>0.65</v>
      </c>
      <c r="N67" s="43">
        <f t="shared" si="55"/>
        <v>0.8</v>
      </c>
      <c r="O67" s="43">
        <f t="shared" si="56"/>
        <v>0.9</v>
      </c>
      <c r="P67" s="43">
        <f t="shared" si="57"/>
        <v>0.27</v>
      </c>
      <c r="Q67" s="43">
        <f t="shared" si="58"/>
        <v>0.22</v>
      </c>
      <c r="R67" s="43">
        <f t="shared" si="59"/>
        <v>0.17</v>
      </c>
      <c r="S67" s="43">
        <f t="shared" si="60"/>
        <v>0.15</v>
      </c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35"/>
      <c r="BJ67" s="35"/>
      <c r="BK67" s="35"/>
      <c r="BL67" s="35"/>
      <c r="BM67" s="35"/>
      <c r="BN67" s="35"/>
      <c r="BO67" s="35"/>
      <c r="BP67" s="35"/>
      <c r="BQ67" s="35"/>
      <c r="BR67" s="35"/>
      <c r="BS67" s="35"/>
      <c r="BT67" s="35"/>
      <c r="BU67" s="35"/>
      <c r="BV67" s="35"/>
      <c r="BW67" s="35"/>
      <c r="BX67" s="35"/>
      <c r="BY67" s="35"/>
      <c r="BZ67" s="35"/>
      <c r="CA67" s="35"/>
      <c r="CB67" s="35"/>
      <c r="CC67" s="35"/>
      <c r="CD67" s="35"/>
      <c r="CE67" s="35"/>
      <c r="CF67" s="35"/>
      <c r="CG67" s="35"/>
      <c r="CH67" s="35"/>
      <c r="CI67" s="35"/>
      <c r="CJ67" s="35"/>
      <c r="CK67" s="35"/>
      <c r="CL67" s="35"/>
      <c r="CM67" s="35"/>
      <c r="CN67" s="35"/>
      <c r="CO67" s="35"/>
      <c r="CP67" s="35"/>
      <c r="CQ67" s="35"/>
      <c r="CR67" s="35"/>
      <c r="CS67" s="35"/>
      <c r="CT67" s="35"/>
      <c r="CU67" s="35"/>
      <c r="CV67" s="35"/>
      <c r="CW67" s="35"/>
      <c r="CX67" s="35"/>
      <c r="CY67" s="35"/>
      <c r="CZ67" s="35"/>
      <c r="DA67" s="35"/>
      <c r="DB67" s="35"/>
      <c r="DC67" s="35"/>
      <c r="DD67" s="35"/>
      <c r="DE67" s="35"/>
      <c r="DF67" s="35"/>
      <c r="DG67" s="35"/>
      <c r="DH67" s="35"/>
      <c r="DI67" s="35"/>
      <c r="DJ67" s="35"/>
      <c r="DK67" s="35"/>
      <c r="DL67" s="35"/>
      <c r="DM67" s="35"/>
      <c r="DN67" s="35"/>
      <c r="DO67" s="35"/>
      <c r="DP67" s="35"/>
      <c r="DQ67" s="35"/>
      <c r="DR67" s="35"/>
      <c r="DS67" s="35"/>
      <c r="DT67" s="35"/>
      <c r="DU67" s="35"/>
      <c r="DV67" s="35"/>
      <c r="DW67" s="35"/>
      <c r="DX67" s="35"/>
      <c r="DY67" s="35"/>
      <c r="DZ67" s="35"/>
      <c r="EA67" s="35"/>
      <c r="EB67" s="35"/>
      <c r="EC67" s="35"/>
      <c r="ED67" s="35"/>
      <c r="EE67" s="35"/>
      <c r="EF67" s="35"/>
      <c r="EG67" s="35"/>
      <c r="EH67" s="35"/>
      <c r="EI67" s="35"/>
      <c r="EJ67" s="35"/>
      <c r="EK67" s="35"/>
      <c r="EL67" s="35"/>
      <c r="EM67" s="35"/>
      <c r="EN67" s="35"/>
      <c r="EO67" s="35"/>
      <c r="EP67" s="35"/>
      <c r="EQ67" s="35"/>
      <c r="ER67" s="35"/>
      <c r="ES67" s="35"/>
      <c r="ET67" s="35"/>
      <c r="EU67" s="35"/>
      <c r="EV67" s="35"/>
      <c r="EW67" s="35"/>
      <c r="EX67" s="35"/>
      <c r="EY67" s="35"/>
      <c r="EZ67" s="35"/>
      <c r="FA67" s="35"/>
      <c r="FB67" s="35"/>
      <c r="FC67" s="35"/>
      <c r="FD67" s="35"/>
      <c r="FE67" s="35"/>
      <c r="FF67" s="35"/>
      <c r="FG67" s="35"/>
      <c r="FH67" s="35"/>
      <c r="FI67" s="35"/>
      <c r="FJ67" s="35"/>
      <c r="FK67" s="35"/>
      <c r="FL67" s="35"/>
      <c r="FM67" s="35"/>
      <c r="FN67" s="35"/>
      <c r="FO67" s="35"/>
      <c r="FP67" s="35"/>
      <c r="FQ67" s="35"/>
      <c r="FR67" s="35"/>
      <c r="FS67" s="35"/>
      <c r="FT67" s="35"/>
      <c r="FU67" s="35"/>
      <c r="FV67" s="35"/>
      <c r="FW67" s="35"/>
      <c r="FX67" s="35"/>
      <c r="FY67" s="35"/>
      <c r="FZ67" s="35"/>
      <c r="GA67" s="35"/>
      <c r="GB67" s="35"/>
      <c r="GC67" s="35"/>
      <c r="GD67" s="35"/>
      <c r="GE67" s="35"/>
      <c r="GF67" s="35"/>
      <c r="GG67" s="35"/>
      <c r="GH67" s="35"/>
      <c r="GI67" s="35"/>
      <c r="GJ67" s="35"/>
      <c r="GK67" s="35"/>
      <c r="GL67" s="35"/>
      <c r="GM67" s="35"/>
      <c r="GN67" s="35"/>
      <c r="GO67" s="35"/>
      <c r="GP67" s="35"/>
      <c r="GQ67" s="35"/>
      <c r="GR67" s="35"/>
      <c r="GS67" s="35"/>
      <c r="GT67" s="35"/>
      <c r="GU67" s="35"/>
      <c r="GV67" s="35"/>
      <c r="GW67" s="35"/>
      <c r="GX67" s="35"/>
      <c r="GY67" s="35"/>
      <c r="GZ67" s="35"/>
      <c r="HA67" s="35"/>
      <c r="HB67" s="35"/>
      <c r="HC67" s="35"/>
      <c r="HD67" s="35"/>
      <c r="HE67" s="35"/>
      <c r="HF67" s="35"/>
      <c r="HG67" s="35"/>
      <c r="HH67" s="35"/>
      <c r="HI67" s="35"/>
      <c r="HJ67" s="35"/>
      <c r="HK67" s="35"/>
      <c r="HL67" s="35"/>
      <c r="HM67" s="35"/>
      <c r="HN67" s="35"/>
      <c r="HO67" s="35"/>
      <c r="HP67" s="35"/>
      <c r="HQ67" s="35"/>
      <c r="HR67" s="35"/>
      <c r="HS67" s="35"/>
      <c r="HT67" s="35"/>
      <c r="HU67" s="35"/>
    </row>
    <row r="68" spans="1:229" ht="15">
      <c r="A68" s="24" t="s">
        <v>64</v>
      </c>
      <c r="B68" s="30">
        <v>5</v>
      </c>
      <c r="C68" s="24" t="s">
        <v>103</v>
      </c>
      <c r="D68" s="26" t="s">
        <v>104</v>
      </c>
      <c r="E68" s="27" t="s">
        <v>105</v>
      </c>
      <c r="F68" s="26" t="s">
        <v>106</v>
      </c>
      <c r="G68" s="43">
        <f t="shared" si="48"/>
        <v>0.3</v>
      </c>
      <c r="H68" s="43">
        <f t="shared" si="49"/>
        <v>0.28</v>
      </c>
      <c r="I68" s="43">
        <f t="shared" si="50"/>
        <v>0.61</v>
      </c>
      <c r="J68" s="43">
        <f t="shared" si="51"/>
        <v>0.82</v>
      </c>
      <c r="K68" s="43">
        <f t="shared" si="52"/>
        <v>0.24</v>
      </c>
      <c r="L68" s="43">
        <f t="shared" si="53"/>
        <v>0.98</v>
      </c>
      <c r="M68" s="43">
        <f t="shared" si="54"/>
        <v>0.65</v>
      </c>
      <c r="N68" s="43">
        <f t="shared" si="55"/>
        <v>0.78</v>
      </c>
      <c r="O68" s="43">
        <f t="shared" si="56"/>
        <v>0.9</v>
      </c>
      <c r="P68" s="43">
        <f t="shared" si="57"/>
        <v>0.29</v>
      </c>
      <c r="Q68" s="43">
        <f t="shared" si="58"/>
        <v>0.22</v>
      </c>
      <c r="R68" s="43">
        <f t="shared" si="59"/>
        <v>0.17</v>
      </c>
      <c r="S68" s="43">
        <f t="shared" si="60"/>
        <v>0.15</v>
      </c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35"/>
      <c r="BM68" s="35"/>
      <c r="BN68" s="35"/>
      <c r="BO68" s="35"/>
      <c r="BP68" s="35"/>
      <c r="BQ68" s="35"/>
      <c r="BR68" s="35"/>
      <c r="BS68" s="35"/>
      <c r="BT68" s="35"/>
      <c r="BU68" s="35"/>
      <c r="BV68" s="35"/>
      <c r="BW68" s="35"/>
      <c r="BX68" s="35"/>
      <c r="BY68" s="35"/>
      <c r="BZ68" s="35"/>
      <c r="CA68" s="35"/>
      <c r="CB68" s="35"/>
      <c r="CC68" s="35"/>
      <c r="CD68" s="35"/>
      <c r="CE68" s="35"/>
      <c r="CF68" s="35"/>
      <c r="CG68" s="35"/>
      <c r="CH68" s="35"/>
      <c r="CI68" s="35"/>
      <c r="CJ68" s="35"/>
      <c r="CK68" s="35"/>
      <c r="CL68" s="35"/>
      <c r="CM68" s="35"/>
      <c r="CN68" s="35"/>
      <c r="CO68" s="35"/>
      <c r="CP68" s="35"/>
      <c r="CQ68" s="35"/>
      <c r="CR68" s="35"/>
      <c r="CS68" s="35"/>
      <c r="CT68" s="35"/>
      <c r="CU68" s="35"/>
      <c r="CV68" s="35"/>
      <c r="CW68" s="35"/>
      <c r="CX68" s="35"/>
      <c r="CY68" s="35"/>
      <c r="CZ68" s="35"/>
      <c r="DA68" s="35"/>
      <c r="DB68" s="35"/>
      <c r="DC68" s="35"/>
      <c r="DD68" s="35"/>
      <c r="DE68" s="35"/>
      <c r="DF68" s="35"/>
      <c r="DG68" s="35"/>
      <c r="DH68" s="35"/>
      <c r="DI68" s="35"/>
      <c r="DJ68" s="35"/>
      <c r="DK68" s="35"/>
      <c r="DL68" s="35"/>
      <c r="DM68" s="35"/>
      <c r="DN68" s="35"/>
      <c r="DO68" s="35"/>
      <c r="DP68" s="35"/>
      <c r="DQ68" s="35"/>
      <c r="DR68" s="35"/>
      <c r="DS68" s="35"/>
      <c r="DT68" s="35"/>
      <c r="DU68" s="35"/>
      <c r="DV68" s="35"/>
      <c r="DW68" s="35"/>
      <c r="DX68" s="35"/>
      <c r="DY68" s="35"/>
      <c r="DZ68" s="35"/>
      <c r="EA68" s="35"/>
      <c r="EB68" s="35"/>
      <c r="EC68" s="35"/>
      <c r="ED68" s="35"/>
      <c r="EE68" s="35"/>
      <c r="EF68" s="35"/>
      <c r="EG68" s="35"/>
      <c r="EH68" s="35"/>
      <c r="EI68" s="35"/>
      <c r="EJ68" s="35"/>
      <c r="EK68" s="35"/>
      <c r="EL68" s="35"/>
      <c r="EM68" s="35"/>
      <c r="EN68" s="35"/>
      <c r="EO68" s="35"/>
      <c r="EP68" s="35"/>
      <c r="EQ68" s="35"/>
      <c r="ER68" s="35"/>
      <c r="ES68" s="35"/>
      <c r="ET68" s="35"/>
      <c r="EU68" s="35"/>
      <c r="EV68" s="35"/>
      <c r="EW68" s="35"/>
      <c r="EX68" s="35"/>
      <c r="EY68" s="35"/>
      <c r="EZ68" s="35"/>
      <c r="FA68" s="35"/>
      <c r="FB68" s="35"/>
      <c r="FC68" s="35"/>
      <c r="FD68" s="35"/>
      <c r="FE68" s="35"/>
      <c r="FF68" s="35"/>
      <c r="FG68" s="35"/>
      <c r="FH68" s="35"/>
      <c r="FI68" s="35"/>
      <c r="FJ68" s="35"/>
      <c r="FK68" s="35"/>
      <c r="FL68" s="35"/>
      <c r="FM68" s="35"/>
      <c r="FN68" s="35"/>
      <c r="FO68" s="35"/>
      <c r="FP68" s="35"/>
      <c r="FQ68" s="35"/>
      <c r="FR68" s="35"/>
      <c r="FS68" s="35"/>
      <c r="FT68" s="35"/>
      <c r="FU68" s="35"/>
      <c r="FV68" s="35"/>
      <c r="FW68" s="35"/>
      <c r="FX68" s="35"/>
      <c r="FY68" s="35"/>
      <c r="FZ68" s="35"/>
      <c r="GA68" s="35"/>
      <c r="GB68" s="35"/>
      <c r="GC68" s="35"/>
      <c r="GD68" s="35"/>
      <c r="GE68" s="35"/>
      <c r="GF68" s="35"/>
      <c r="GG68" s="35"/>
      <c r="GH68" s="35"/>
      <c r="GI68" s="35"/>
      <c r="GJ68" s="35"/>
      <c r="GK68" s="35"/>
      <c r="GL68" s="35"/>
      <c r="GM68" s="35"/>
      <c r="GN68" s="35"/>
      <c r="GO68" s="35"/>
      <c r="GP68" s="35"/>
      <c r="GQ68" s="35"/>
      <c r="GR68" s="35"/>
      <c r="GS68" s="35"/>
      <c r="GT68" s="35"/>
      <c r="GU68" s="35"/>
      <c r="GV68" s="35"/>
      <c r="GW68" s="35"/>
      <c r="GX68" s="35"/>
      <c r="GY68" s="35"/>
      <c r="GZ68" s="35"/>
      <c r="HA68" s="35"/>
      <c r="HB68" s="35"/>
      <c r="HC68" s="35"/>
      <c r="HD68" s="35"/>
      <c r="HE68" s="35"/>
      <c r="HF68" s="35"/>
      <c r="HG68" s="35"/>
      <c r="HH68" s="35"/>
      <c r="HI68" s="35"/>
      <c r="HJ68" s="35"/>
      <c r="HK68" s="35"/>
      <c r="HL68" s="35"/>
      <c r="HM68" s="35"/>
      <c r="HN68" s="35"/>
      <c r="HO68" s="35"/>
      <c r="HP68" s="35"/>
      <c r="HQ68" s="35"/>
      <c r="HR68" s="35"/>
      <c r="HS68" s="35"/>
      <c r="HT68" s="35"/>
      <c r="HU68" s="35"/>
    </row>
  </sheetData>
  <sheetProtection/>
  <mergeCells count="6">
    <mergeCell ref="A13:P13"/>
    <mergeCell ref="A59:P59"/>
    <mergeCell ref="A1:P1"/>
    <mergeCell ref="A24:P24"/>
    <mergeCell ref="A46:P46"/>
    <mergeCell ref="A35:P35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21"/>
  <sheetViews>
    <sheetView zoomScale="90" zoomScaleNormal="90" zoomScalePageLayoutView="0" workbookViewId="0" topLeftCell="A1">
      <pane xSplit="2" ySplit="11" topLeftCell="V12" activePane="bottomRight" state="frozen"/>
      <selection pane="topLeft" activeCell="Q18" sqref="Q18"/>
      <selection pane="topRight" activeCell="Q18" sqref="Q18"/>
      <selection pane="bottomLeft" activeCell="Q18" sqref="Q18"/>
      <selection pane="bottomRight" activeCell="AM12" sqref="AM12:AW12"/>
    </sheetView>
  </sheetViews>
  <sheetFormatPr defaultColWidth="11.421875" defaultRowHeight="15"/>
  <cols>
    <col min="1" max="1" width="31.57421875" style="0" bestFit="1" customWidth="1"/>
    <col min="2" max="2" width="35.28125" style="0" bestFit="1" customWidth="1"/>
    <col min="3" max="3" width="14.421875" style="0" customWidth="1"/>
    <col min="4" max="4" width="11.00390625" style="0" bestFit="1" customWidth="1"/>
    <col min="5" max="5" width="7.140625" style="0" bestFit="1" customWidth="1"/>
    <col min="6" max="6" width="9.421875" style="0" bestFit="1" customWidth="1"/>
    <col min="7" max="7" width="7.7109375" style="0" bestFit="1" customWidth="1"/>
    <col min="8" max="8" width="6.28125" style="0" bestFit="1" customWidth="1"/>
    <col min="9" max="10" width="7.00390625" style="0" bestFit="1" customWidth="1"/>
    <col min="11" max="11" width="5.7109375" style="0" bestFit="1" customWidth="1"/>
    <col min="12" max="12" width="8.421875" style="0" bestFit="1" customWidth="1"/>
    <col min="13" max="13" width="8.140625" style="0" bestFit="1" customWidth="1"/>
    <col min="14" max="15" width="8.421875" style="0" bestFit="1" customWidth="1"/>
    <col min="16" max="16" width="7.7109375" style="0" bestFit="1" customWidth="1"/>
    <col min="17" max="17" width="9.421875" style="0" customWidth="1"/>
    <col min="18" max="18" width="22.7109375" style="0" customWidth="1"/>
    <col min="19" max="19" width="9.7109375" style="0" bestFit="1" customWidth="1"/>
    <col min="20" max="20" width="8.57421875" style="0" bestFit="1" customWidth="1"/>
    <col min="21" max="22" width="8.421875" style="0" customWidth="1"/>
    <col min="23" max="23" width="7.421875" style="0" bestFit="1" customWidth="1"/>
    <col min="24" max="24" width="9.421875" style="0" customWidth="1"/>
    <col min="25" max="25" width="14.140625" style="0" customWidth="1"/>
    <col min="26" max="26" width="8.421875" style="0" customWidth="1"/>
    <col min="27" max="27" width="9.421875" style="0" bestFit="1" customWidth="1"/>
    <col min="28" max="28" width="7.7109375" style="0" bestFit="1" customWidth="1"/>
    <col min="29" max="29" width="6.28125" style="0" bestFit="1" customWidth="1"/>
    <col min="30" max="30" width="6.421875" style="0" bestFit="1" customWidth="1"/>
    <col min="31" max="31" width="6.00390625" style="0" bestFit="1" customWidth="1"/>
    <col min="32" max="32" width="5.7109375" style="0" bestFit="1" customWidth="1"/>
    <col min="33" max="33" width="8.421875" style="0" bestFit="1" customWidth="1"/>
    <col min="34" max="34" width="8.140625" style="0" bestFit="1" customWidth="1"/>
    <col min="35" max="36" width="8.421875" style="0" bestFit="1" customWidth="1"/>
    <col min="37" max="37" width="7.7109375" style="0" bestFit="1" customWidth="1"/>
    <col min="38" max="38" width="6.8515625" style="0" customWidth="1"/>
    <col min="39" max="39" width="7.140625" style="0" bestFit="1" customWidth="1"/>
    <col min="40" max="40" width="9.421875" style="0" bestFit="1" customWidth="1"/>
    <col min="41" max="41" width="7.7109375" style="0" bestFit="1" customWidth="1"/>
    <col min="42" max="42" width="6.28125" style="0" bestFit="1" customWidth="1"/>
    <col min="43" max="43" width="6.421875" style="0" bestFit="1" customWidth="1"/>
    <col min="44" max="44" width="6.00390625" style="0" bestFit="1" customWidth="1"/>
    <col min="45" max="45" width="5.7109375" style="0" bestFit="1" customWidth="1"/>
    <col min="46" max="46" width="8.421875" style="0" bestFit="1" customWidth="1"/>
    <col min="47" max="47" width="8.140625" style="0" bestFit="1" customWidth="1"/>
    <col min="48" max="49" width="8.421875" style="0" bestFit="1" customWidth="1"/>
    <col min="50" max="50" width="7.7109375" style="0" bestFit="1" customWidth="1"/>
    <col min="51" max="51" width="7.421875" style="0" customWidth="1"/>
  </cols>
  <sheetData>
    <row r="1" spans="1:51" ht="73.5" customHeight="1" thickBot="1" thickTop="1">
      <c r="A1" s="165" t="s">
        <v>0</v>
      </c>
      <c r="B1" s="168" t="s">
        <v>1</v>
      </c>
      <c r="C1" s="159" t="s">
        <v>63</v>
      </c>
      <c r="D1" s="156" t="s">
        <v>60</v>
      </c>
      <c r="E1" s="179" t="s">
        <v>2</v>
      </c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79"/>
      <c r="AJ1" s="179"/>
      <c r="AK1" s="179"/>
      <c r="AL1" s="179"/>
      <c r="AM1" s="179"/>
      <c r="AN1" s="179"/>
      <c r="AO1" s="179"/>
      <c r="AP1" s="179"/>
      <c r="AQ1" s="179"/>
      <c r="AR1" s="179"/>
      <c r="AS1" s="179"/>
      <c r="AT1" s="179"/>
      <c r="AU1" s="179"/>
      <c r="AV1" s="179"/>
      <c r="AW1" s="179"/>
      <c r="AX1" s="179"/>
      <c r="AY1" s="179"/>
    </row>
    <row r="2" spans="1:51" ht="15" customHeight="1">
      <c r="A2" s="166"/>
      <c r="B2" s="169"/>
      <c r="C2" s="160"/>
      <c r="D2" s="157"/>
      <c r="E2" s="170" t="s">
        <v>3</v>
      </c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3" t="s">
        <v>4</v>
      </c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70"/>
      <c r="AP2" s="170"/>
      <c r="AQ2" s="170"/>
      <c r="AR2" s="170"/>
      <c r="AS2" s="170"/>
      <c r="AT2" s="170"/>
      <c r="AU2" s="170"/>
      <c r="AV2" s="170"/>
      <c r="AW2" s="170"/>
      <c r="AX2" s="170"/>
      <c r="AY2" s="174"/>
    </row>
    <row r="3" spans="1:51" ht="15" customHeight="1">
      <c r="A3" s="166"/>
      <c r="B3" s="169"/>
      <c r="C3" s="160"/>
      <c r="D3" s="157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5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71"/>
      <c r="AP3" s="171"/>
      <c r="AQ3" s="171"/>
      <c r="AR3" s="171"/>
      <c r="AS3" s="171"/>
      <c r="AT3" s="171"/>
      <c r="AU3" s="171"/>
      <c r="AV3" s="171"/>
      <c r="AW3" s="171"/>
      <c r="AX3" s="171"/>
      <c r="AY3" s="176"/>
    </row>
    <row r="4" spans="1:51" ht="15" customHeight="1">
      <c r="A4" s="166"/>
      <c r="B4" s="169"/>
      <c r="C4" s="160"/>
      <c r="D4" s="157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5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71"/>
      <c r="AP4" s="171"/>
      <c r="AQ4" s="171"/>
      <c r="AR4" s="171"/>
      <c r="AS4" s="171"/>
      <c r="AT4" s="171"/>
      <c r="AU4" s="171"/>
      <c r="AV4" s="171"/>
      <c r="AW4" s="171"/>
      <c r="AX4" s="171"/>
      <c r="AY4" s="176"/>
    </row>
    <row r="5" spans="1:51" ht="15" customHeight="1">
      <c r="A5" s="166"/>
      <c r="B5" s="169"/>
      <c r="C5" s="160"/>
      <c r="D5" s="157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5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71"/>
      <c r="AL5" s="171"/>
      <c r="AM5" s="171"/>
      <c r="AN5" s="171"/>
      <c r="AO5" s="171"/>
      <c r="AP5" s="171"/>
      <c r="AQ5" s="171"/>
      <c r="AR5" s="171"/>
      <c r="AS5" s="171"/>
      <c r="AT5" s="171"/>
      <c r="AU5" s="171"/>
      <c r="AV5" s="171"/>
      <c r="AW5" s="171"/>
      <c r="AX5" s="171"/>
      <c r="AY5" s="176"/>
    </row>
    <row r="6" spans="1:51" ht="15" customHeight="1">
      <c r="A6" s="166"/>
      <c r="B6" s="169"/>
      <c r="C6" s="160"/>
      <c r="D6" s="157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5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1"/>
      <c r="AI6" s="171"/>
      <c r="AJ6" s="171"/>
      <c r="AK6" s="171"/>
      <c r="AL6" s="171"/>
      <c r="AM6" s="171"/>
      <c r="AN6" s="171"/>
      <c r="AO6" s="171"/>
      <c r="AP6" s="171"/>
      <c r="AQ6" s="171"/>
      <c r="AR6" s="171"/>
      <c r="AS6" s="171"/>
      <c r="AT6" s="171"/>
      <c r="AU6" s="171"/>
      <c r="AV6" s="171"/>
      <c r="AW6" s="171"/>
      <c r="AX6" s="171"/>
      <c r="AY6" s="176"/>
    </row>
    <row r="7" spans="1:51" ht="15" customHeight="1">
      <c r="A7" s="166"/>
      <c r="B7" s="169"/>
      <c r="C7" s="160"/>
      <c r="D7" s="157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5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171"/>
      <c r="AH7" s="171"/>
      <c r="AI7" s="171"/>
      <c r="AJ7" s="171"/>
      <c r="AK7" s="171"/>
      <c r="AL7" s="171"/>
      <c r="AM7" s="171"/>
      <c r="AN7" s="171"/>
      <c r="AO7" s="171"/>
      <c r="AP7" s="171"/>
      <c r="AQ7" s="171"/>
      <c r="AR7" s="171"/>
      <c r="AS7" s="171"/>
      <c r="AT7" s="171"/>
      <c r="AU7" s="171"/>
      <c r="AV7" s="171"/>
      <c r="AW7" s="171"/>
      <c r="AX7" s="171"/>
      <c r="AY7" s="176"/>
    </row>
    <row r="8" spans="1:51" ht="15" customHeight="1">
      <c r="A8" s="166"/>
      <c r="B8" s="169"/>
      <c r="C8" s="160"/>
      <c r="D8" s="157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5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6"/>
    </row>
    <row r="9" spans="1:51" ht="15.75" customHeight="1" thickBot="1">
      <c r="A9" s="166"/>
      <c r="B9" s="169"/>
      <c r="C9" s="160"/>
      <c r="D9" s="157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7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2"/>
      <c r="AU9" s="172"/>
      <c r="AV9" s="172"/>
      <c r="AW9" s="172"/>
      <c r="AX9" s="172"/>
      <c r="AY9" s="178"/>
    </row>
    <row r="10" spans="1:51" ht="70.5" customHeight="1" thickBot="1">
      <c r="A10" s="167"/>
      <c r="B10" s="162"/>
      <c r="C10" s="160"/>
      <c r="D10" s="158"/>
      <c r="E10" s="163" t="s">
        <v>5</v>
      </c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4"/>
      <c r="R10" s="113" t="s">
        <v>123</v>
      </c>
      <c r="S10" s="162" t="s">
        <v>6</v>
      </c>
      <c r="T10" s="163"/>
      <c r="U10" s="163"/>
      <c r="V10" s="163"/>
      <c r="W10" s="163"/>
      <c r="X10" s="164"/>
      <c r="Y10" s="114" t="s">
        <v>122</v>
      </c>
      <c r="Z10" s="162" t="s">
        <v>21</v>
      </c>
      <c r="AA10" s="163"/>
      <c r="AB10" s="163"/>
      <c r="AC10" s="163"/>
      <c r="AD10" s="163"/>
      <c r="AE10" s="163"/>
      <c r="AF10" s="163"/>
      <c r="AG10" s="163"/>
      <c r="AH10" s="163"/>
      <c r="AI10" s="163"/>
      <c r="AJ10" s="163"/>
      <c r="AK10" s="163"/>
      <c r="AL10" s="163"/>
      <c r="AM10" s="162" t="s">
        <v>22</v>
      </c>
      <c r="AN10" s="163"/>
      <c r="AO10" s="163"/>
      <c r="AP10" s="163"/>
      <c r="AQ10" s="163"/>
      <c r="AR10" s="163"/>
      <c r="AS10" s="163"/>
      <c r="AT10" s="163"/>
      <c r="AU10" s="163"/>
      <c r="AV10" s="163"/>
      <c r="AW10" s="163"/>
      <c r="AX10" s="163"/>
      <c r="AY10" s="164"/>
    </row>
    <row r="11" spans="1:51" ht="15.75" thickBot="1">
      <c r="A11" s="100"/>
      <c r="B11" s="115"/>
      <c r="C11" s="161"/>
      <c r="D11" s="116" t="s">
        <v>61</v>
      </c>
      <c r="E11" s="100" t="s">
        <v>7</v>
      </c>
      <c r="F11" s="100" t="s">
        <v>8</v>
      </c>
      <c r="G11" s="100" t="s">
        <v>9</v>
      </c>
      <c r="H11" s="100" t="s">
        <v>10</v>
      </c>
      <c r="I11" s="100" t="s">
        <v>11</v>
      </c>
      <c r="J11" s="100" t="s">
        <v>12</v>
      </c>
      <c r="K11" s="100" t="s">
        <v>13</v>
      </c>
      <c r="L11" s="100" t="s">
        <v>14</v>
      </c>
      <c r="M11" s="100" t="s">
        <v>15</v>
      </c>
      <c r="N11" s="100" t="s">
        <v>16</v>
      </c>
      <c r="O11" s="100" t="s">
        <v>17</v>
      </c>
      <c r="P11" s="100" t="s">
        <v>18</v>
      </c>
      <c r="Q11" s="100" t="s">
        <v>19</v>
      </c>
      <c r="R11" s="117"/>
      <c r="S11" s="100" t="s">
        <v>134</v>
      </c>
      <c r="T11" s="115" t="s">
        <v>75</v>
      </c>
      <c r="U11" s="115" t="s">
        <v>20</v>
      </c>
      <c r="V11" s="115" t="s">
        <v>23</v>
      </c>
      <c r="W11" s="115" t="s">
        <v>25</v>
      </c>
      <c r="X11" s="115" t="s">
        <v>24</v>
      </c>
      <c r="Y11" s="117" t="s">
        <v>74</v>
      </c>
      <c r="Z11" s="100" t="s">
        <v>7</v>
      </c>
      <c r="AA11" s="100" t="s">
        <v>8</v>
      </c>
      <c r="AB11" s="100" t="s">
        <v>9</v>
      </c>
      <c r="AC11" s="100" t="s">
        <v>10</v>
      </c>
      <c r="AD11" s="100" t="s">
        <v>11</v>
      </c>
      <c r="AE11" s="100" t="s">
        <v>12</v>
      </c>
      <c r="AF11" s="100" t="s">
        <v>13</v>
      </c>
      <c r="AG11" s="100" t="s">
        <v>14</v>
      </c>
      <c r="AH11" s="100" t="s">
        <v>15</v>
      </c>
      <c r="AI11" s="100" t="s">
        <v>16</v>
      </c>
      <c r="AJ11" s="100" t="s">
        <v>17</v>
      </c>
      <c r="AK11" s="100" t="s">
        <v>18</v>
      </c>
      <c r="AL11" s="100" t="s">
        <v>19</v>
      </c>
      <c r="AM11" s="100" t="s">
        <v>7</v>
      </c>
      <c r="AN11" s="100" t="s">
        <v>8</v>
      </c>
      <c r="AO11" s="100" t="s">
        <v>9</v>
      </c>
      <c r="AP11" s="100" t="s">
        <v>10</v>
      </c>
      <c r="AQ11" s="100" t="s">
        <v>11</v>
      </c>
      <c r="AR11" s="100" t="s">
        <v>12</v>
      </c>
      <c r="AS11" s="100" t="s">
        <v>13</v>
      </c>
      <c r="AT11" s="100" t="s">
        <v>14</v>
      </c>
      <c r="AU11" s="100" t="s">
        <v>15</v>
      </c>
      <c r="AV11" s="100" t="s">
        <v>16</v>
      </c>
      <c r="AW11" s="100" t="s">
        <v>17</v>
      </c>
      <c r="AX11" s="100" t="s">
        <v>18</v>
      </c>
      <c r="AY11" s="100" t="s">
        <v>19</v>
      </c>
    </row>
    <row r="12" spans="1:51" s="66" customFormat="1" ht="13.5" thickBot="1">
      <c r="A12" s="1" t="s">
        <v>78</v>
      </c>
      <c r="B12" s="64" t="s">
        <v>79</v>
      </c>
      <c r="C12" s="82">
        <f>+D12/'Meta Corte Hosp'!G63</f>
        <v>1.388638412984671</v>
      </c>
      <c r="D12" s="79">
        <f>+Q12/R12</f>
        <v>0.34715960324616774</v>
      </c>
      <c r="E12" s="109">
        <f>VLOOKUP($B12,'[3]NUM1'!$G$2:$S$149,2,FALSE)</f>
        <v>8</v>
      </c>
      <c r="F12" s="109">
        <f>VLOOKUP($B12,'[3]NUM1'!$G$2:$S$149,3,FALSE)</f>
        <v>92</v>
      </c>
      <c r="G12" s="109">
        <f>VLOOKUP($B12,'[3]NUM1'!$G$2:$S$149,4,FALSE)</f>
        <v>31</v>
      </c>
      <c r="H12" s="109">
        <f>VLOOKUP($B12,'[3]NUM1'!$G$2:$S$149,5,FALSE)</f>
        <v>32</v>
      </c>
      <c r="I12" s="109">
        <f>VLOOKUP($B12,'[3]NUM1'!$G$2:$S$149,6,FALSE)</f>
        <v>59</v>
      </c>
      <c r="J12" s="109">
        <f>VLOOKUP($B12,'[3]NUM1'!$G$2:$S$149,7,FALSE)</f>
        <v>48</v>
      </c>
      <c r="K12" s="109">
        <f>VLOOKUP($B12,'[3]NUM1'!$G$2:$S$149,8,FALSE)</f>
        <v>2</v>
      </c>
      <c r="L12" s="109">
        <f>VLOOKUP($B12,'[3]NUM1'!$G$2:$S$149,9,FALSE)</f>
        <v>49</v>
      </c>
      <c r="M12" s="109">
        <f>VLOOKUP($B12,'[3]NUM1'!$G$2:$S$149,10,FALSE)</f>
        <v>22</v>
      </c>
      <c r="N12" s="109">
        <f>VLOOKUP($B12,'[3]NUM1'!$G$2:$S$149,11,FALSE)</f>
        <v>36</v>
      </c>
      <c r="O12" s="109">
        <f>VLOOKUP($B12,'[3]NUM1'!$G$2:$S$149,12,FALSE)</f>
        <v>6</v>
      </c>
      <c r="P12" s="62"/>
      <c r="Q12" s="94">
        <f aca="true" t="shared" si="0" ref="Q12:Q17">SUM(E12:P12)</f>
        <v>385</v>
      </c>
      <c r="R12" s="62">
        <f>+Y12-X12</f>
        <v>1109</v>
      </c>
      <c r="S12" s="4">
        <v>39</v>
      </c>
      <c r="T12" s="6">
        <f aca="true" t="shared" si="1" ref="T12:T17">+S12+(Z12+AA12+AB12)-(AM12+AN12+AO12)</f>
        <v>40</v>
      </c>
      <c r="U12" s="4">
        <f>VLOOKUP($B12,'[2]DEN1'!$G$2:$I$157,2,FALSE)</f>
        <v>47</v>
      </c>
      <c r="V12" s="3">
        <f aca="true" t="shared" si="2" ref="V12:V17">+U12+(AF12+AG12)-(AS12+AT12)</f>
        <v>49</v>
      </c>
      <c r="W12" s="88">
        <f aca="true" t="shared" si="3" ref="W12:W17">+U12+(AF12+AG12+AH12+AI12)-(AS12+AT12+AU12+AV12)</f>
        <v>53</v>
      </c>
      <c r="X12" s="5">
        <f>+U12+(AF12+AG12+AH12+AI12+AJ12+AK12)-(AS12+AT12+AU12+AV12+AW12+AX12)</f>
        <v>53</v>
      </c>
      <c r="Y12" s="7">
        <v>1162</v>
      </c>
      <c r="Z12" s="109">
        <f>VLOOKUP($B12,'[3]ACT DEN1'!$G$2:$S$143,2,FALSE)</f>
        <v>1</v>
      </c>
      <c r="AA12" s="136">
        <f>VLOOKUP($B12,'[3]ACT DEN1'!$G$2:$S$143,3,FALSE)</f>
        <v>0</v>
      </c>
      <c r="AB12" s="136">
        <f>VLOOKUP($B12,'[3]ACT DEN1'!$G$2:$S$143,4,FALSE)</f>
        <v>1</v>
      </c>
      <c r="AC12" s="136">
        <f>VLOOKUP($B12,'[3]ACT DEN1'!$G$2:$S$143,5,FALSE)</f>
        <v>0</v>
      </c>
      <c r="AD12" s="136">
        <f>VLOOKUP($B12,'[3]ACT DEN1'!$G$2:$S$143,6,FALSE)</f>
        <v>3</v>
      </c>
      <c r="AE12" s="136">
        <f>VLOOKUP($B12,'[3]ACT DEN1'!$G$2:$S$143,7,FALSE)</f>
        <v>2</v>
      </c>
      <c r="AF12" s="136">
        <f>VLOOKUP($B12,'[3]ACT DEN1'!$G$2:$S$143,8,FALSE)</f>
        <v>1</v>
      </c>
      <c r="AG12" s="136">
        <f>VLOOKUP($B12,'[3]ACT DEN1'!$G$2:$S$143,9,FALSE)</f>
        <v>2</v>
      </c>
      <c r="AH12" s="136">
        <f>VLOOKUP($B12,'[3]ACT DEN1'!$G$2:$S$143,10,FALSE)</f>
        <v>3</v>
      </c>
      <c r="AI12" s="136">
        <f>VLOOKUP($B12,'[3]ACT DEN1'!$G$2:$S$143,11,FALSE)</f>
        <v>2</v>
      </c>
      <c r="AJ12" s="136">
        <f>VLOOKUP($B12,'[3]ACT DEN1'!$G$2:$S$143,12,FALSE)</f>
        <v>0</v>
      </c>
      <c r="AK12" s="2"/>
      <c r="AL12" s="4">
        <f aca="true" t="shared" si="4" ref="AL12:AL17">SUM(Z12:AK12)</f>
        <v>15</v>
      </c>
      <c r="AM12" s="109">
        <f>VLOOKUP($B12,'[3]ACT DEN1'!$AB$2:$AN$119,2,FALSE)</f>
        <v>0</v>
      </c>
      <c r="AN12" s="109">
        <f>VLOOKUP($B12,'[3]ACT DEN1'!$AB$2:$AN$119,3,FALSE)</f>
        <v>0</v>
      </c>
      <c r="AO12" s="109">
        <f>VLOOKUP($B12,'[3]ACT DEN1'!$AB$2:$AN$119,4,FALSE)</f>
        <v>1</v>
      </c>
      <c r="AP12" s="109">
        <f>VLOOKUP($B12,'[3]ACT DEN1'!$AB$2:$AN$119,5,FALSE)</f>
        <v>0</v>
      </c>
      <c r="AQ12" s="109">
        <f>VLOOKUP($B12,'[3]ACT DEN1'!$AB$2:$AN$119,6,FALSE)</f>
        <v>2</v>
      </c>
      <c r="AR12" s="109">
        <f>VLOOKUP($B12,'[3]ACT DEN1'!$AB$2:$AN$119,7,FALSE)</f>
        <v>0</v>
      </c>
      <c r="AS12" s="109">
        <f>VLOOKUP($B12,'[3]ACT DEN1'!$AB$2:$AN$119,8,FALSE)</f>
        <v>0</v>
      </c>
      <c r="AT12" s="109">
        <f>VLOOKUP($B12,'[3]ACT DEN1'!$AB$2:$AN$119,9,FALSE)</f>
        <v>1</v>
      </c>
      <c r="AU12" s="109">
        <f>VLOOKUP($B12,'[3]ACT DEN1'!$AB$2:$AN$119,10,FALSE)</f>
        <v>1</v>
      </c>
      <c r="AV12" s="109">
        <f>VLOOKUP($B12,'[3]ACT DEN1'!$AB$2:$AN$119,11,FALSE)</f>
        <v>0</v>
      </c>
      <c r="AW12" s="109">
        <f>VLOOKUP($B12,'[3]ACT DEN1'!$AB$2:$AN$119,12,FALSE)</f>
        <v>0</v>
      </c>
      <c r="AX12" s="65"/>
      <c r="AY12" s="4">
        <f aca="true" t="shared" si="5" ref="AY12:AY17">SUM(AM12:AX12)</f>
        <v>5</v>
      </c>
    </row>
    <row r="13" spans="1:51" s="66" customFormat="1" ht="13.5" thickBot="1">
      <c r="A13" s="1" t="s">
        <v>53</v>
      </c>
      <c r="B13" s="64" t="s">
        <v>80</v>
      </c>
      <c r="C13" s="82">
        <f>+D13/'Meta Corte Hosp'!G64</f>
        <v>0.2677376171352075</v>
      </c>
      <c r="D13" s="80">
        <f>+Q13/R13</f>
        <v>0.04819277108433735</v>
      </c>
      <c r="E13" s="109">
        <f>VLOOKUP($B13,'[3]NUM1'!$G$2:$S$149,2,FALSE)</f>
        <v>7</v>
      </c>
      <c r="F13" s="109">
        <f>VLOOKUP($B13,'[3]NUM1'!$G$2:$S$149,3,FALSE)</f>
        <v>9</v>
      </c>
      <c r="G13" s="109">
        <f>VLOOKUP($B13,'[3]NUM1'!$G$2:$S$149,4,FALSE)</f>
        <v>6</v>
      </c>
      <c r="H13" s="109">
        <f>VLOOKUP($B13,'[3]NUM1'!$G$2:$S$149,5,FALSE)</f>
        <v>7</v>
      </c>
      <c r="I13" s="109">
        <f>VLOOKUP($B13,'[3]NUM1'!$G$2:$S$149,6,FALSE)</f>
        <v>10</v>
      </c>
      <c r="J13" s="109">
        <f>VLOOKUP($B13,'[3]NUM1'!$G$2:$S$149,7,FALSE)</f>
        <v>19</v>
      </c>
      <c r="K13" s="109">
        <f>VLOOKUP($B13,'[3]NUM1'!$G$2:$S$149,8,FALSE)</f>
        <v>9</v>
      </c>
      <c r="L13" s="109">
        <f>VLOOKUP($B13,'[3]NUM1'!$G$2:$S$149,9,FALSE)</f>
        <v>5</v>
      </c>
      <c r="M13" s="109">
        <f>VLOOKUP($B13,'[3]NUM1'!$G$2:$S$149,10,FALSE)</f>
        <v>10</v>
      </c>
      <c r="N13" s="109">
        <f>VLOOKUP($B13,'[3]NUM1'!$G$2:$S$149,11,FALSE)</f>
        <v>3</v>
      </c>
      <c r="O13" s="109">
        <f>VLOOKUP($B13,'[3]NUM1'!$G$2:$S$149,12,FALSE)</f>
        <v>7</v>
      </c>
      <c r="P13" s="62"/>
      <c r="Q13" s="94">
        <f t="shared" si="0"/>
        <v>92</v>
      </c>
      <c r="R13" s="62">
        <f>+Y13-X13</f>
        <v>1909</v>
      </c>
      <c r="S13" s="4">
        <v>24</v>
      </c>
      <c r="T13" s="6">
        <f t="shared" si="1"/>
        <v>27</v>
      </c>
      <c r="U13" s="4">
        <f>VLOOKUP($B13,'[2]DEN1'!$G$2:$I$157,2,FALSE)</f>
        <v>42</v>
      </c>
      <c r="V13" s="3">
        <f t="shared" si="2"/>
        <v>45</v>
      </c>
      <c r="W13" s="88">
        <f t="shared" si="3"/>
        <v>51</v>
      </c>
      <c r="X13" s="5">
        <f>+U13+(AF13+AG13+AH13+AI13+AJ13+AK13)-(AS13+AT13+AU13+AV13+AW13+AX13)</f>
        <v>51</v>
      </c>
      <c r="Y13" s="7">
        <v>1960</v>
      </c>
      <c r="Z13" s="109">
        <f>VLOOKUP($B13,'[3]ACT DEN1'!$G$2:$S$143,2,FALSE)</f>
        <v>1</v>
      </c>
      <c r="AA13" s="136">
        <f>VLOOKUP($B13,'[3]ACT DEN1'!$G$2:$S$143,3,FALSE)</f>
        <v>0</v>
      </c>
      <c r="AB13" s="136">
        <f>VLOOKUP($B13,'[3]ACT DEN1'!$G$2:$S$143,4,FALSE)</f>
        <v>2</v>
      </c>
      <c r="AC13" s="136">
        <f>VLOOKUP($B13,'[3]ACT DEN1'!$G$2:$S$143,5,FALSE)</f>
        <v>2</v>
      </c>
      <c r="AD13" s="136">
        <f>VLOOKUP($B13,'[3]ACT DEN1'!$G$2:$S$143,6,FALSE)</f>
        <v>0</v>
      </c>
      <c r="AE13" s="136">
        <f>VLOOKUP($B13,'[3]ACT DEN1'!$G$2:$S$143,7,FALSE)</f>
        <v>1</v>
      </c>
      <c r="AF13" s="136">
        <f>VLOOKUP($B13,'[3]ACT DEN1'!$G$2:$S$143,8,FALSE)</f>
        <v>0</v>
      </c>
      <c r="AG13" s="136">
        <f>VLOOKUP($B13,'[3]ACT DEN1'!$G$2:$S$143,9,FALSE)</f>
        <v>3</v>
      </c>
      <c r="AH13" s="136">
        <f>VLOOKUP($B13,'[3]ACT DEN1'!$G$2:$S$143,10,FALSE)</f>
        <v>4</v>
      </c>
      <c r="AI13" s="136">
        <f>VLOOKUP($B13,'[3]ACT DEN1'!$G$2:$S$143,11,FALSE)</f>
        <v>2</v>
      </c>
      <c r="AJ13" s="136">
        <f>VLOOKUP($B13,'[3]ACT DEN1'!$G$2:$S$143,12,FALSE)</f>
        <v>0</v>
      </c>
      <c r="AK13" s="2"/>
      <c r="AL13" s="4">
        <f t="shared" si="4"/>
        <v>15</v>
      </c>
      <c r="AM13" s="109">
        <f>VLOOKUP($B13,'[3]ACT DEN1'!$AB$2:$AN$119,2,FALSE)</f>
        <v>0</v>
      </c>
      <c r="AN13" s="109">
        <f>VLOOKUP($B13,'[3]ACT DEN1'!$AB$2:$AN$119,3,FALSE)</f>
        <v>0</v>
      </c>
      <c r="AO13" s="109">
        <f>VLOOKUP($B13,'[3]ACT DEN1'!$AB$2:$AN$119,4,FALSE)</f>
        <v>0</v>
      </c>
      <c r="AP13" s="109">
        <f>VLOOKUP($B13,'[3]ACT DEN1'!$AB$2:$AN$119,5,FALSE)</f>
        <v>0</v>
      </c>
      <c r="AQ13" s="109">
        <f>VLOOKUP($B13,'[3]ACT DEN1'!$AB$2:$AN$119,6,FALSE)</f>
        <v>0</v>
      </c>
      <c r="AR13" s="109">
        <f>VLOOKUP($B13,'[3]ACT DEN1'!$AB$2:$AN$119,7,FALSE)</f>
        <v>0</v>
      </c>
      <c r="AS13" s="109">
        <f>VLOOKUP($B13,'[3]ACT DEN1'!$AB$2:$AN$119,8,FALSE)</f>
        <v>0</v>
      </c>
      <c r="AT13" s="109">
        <f>VLOOKUP($B13,'[3]ACT DEN1'!$AB$2:$AN$119,9,FALSE)</f>
        <v>0</v>
      </c>
      <c r="AU13" s="109">
        <f>VLOOKUP($B13,'[3]ACT DEN1'!$AB$2:$AN$119,10,FALSE)</f>
        <v>0</v>
      </c>
      <c r="AV13" s="109">
        <f>VLOOKUP($B13,'[3]ACT DEN1'!$AB$2:$AN$119,11,FALSE)</f>
        <v>0</v>
      </c>
      <c r="AW13" s="109">
        <f>VLOOKUP($B13,'[3]ACT DEN1'!$AB$2:$AN$119,12,FALSE)</f>
        <v>0</v>
      </c>
      <c r="AX13" s="65"/>
      <c r="AY13" s="4">
        <f t="shared" si="5"/>
        <v>0</v>
      </c>
    </row>
    <row r="14" spans="1:51" s="66" customFormat="1" ht="13.5" thickBot="1">
      <c r="A14" s="1" t="s">
        <v>54</v>
      </c>
      <c r="B14" s="64" t="s">
        <v>81</v>
      </c>
      <c r="C14" s="82">
        <f>+D14/'Meta Corte Hosp'!G65</f>
        <v>0.5406399411548363</v>
      </c>
      <c r="D14" s="80">
        <f>+Q14/R14</f>
        <v>0.10812798823096727</v>
      </c>
      <c r="E14" s="109">
        <f>VLOOKUP($B14,'[3]NUM1'!$G$2:$S$149,2,FALSE)</f>
        <v>16</v>
      </c>
      <c r="F14" s="109">
        <f>VLOOKUP($B14,'[3]NUM1'!$G$2:$S$149,3,FALSE)</f>
        <v>66</v>
      </c>
      <c r="G14" s="109">
        <f>VLOOKUP($B14,'[3]NUM1'!$G$2:$S$149,4,FALSE)</f>
        <v>20</v>
      </c>
      <c r="H14" s="109">
        <f>VLOOKUP($B14,'[3]NUM1'!$G$2:$S$149,5,FALSE)</f>
        <v>13</v>
      </c>
      <c r="I14" s="109">
        <f>VLOOKUP($B14,'[3]NUM1'!$G$2:$S$149,6,FALSE)</f>
        <v>12</v>
      </c>
      <c r="J14" s="109">
        <f>VLOOKUP($B14,'[3]NUM1'!$G$2:$S$149,7,FALSE)</f>
        <v>9</v>
      </c>
      <c r="K14" s="109">
        <f>VLOOKUP($B14,'[3]NUM1'!$G$2:$S$149,8,FALSE)</f>
        <v>21</v>
      </c>
      <c r="L14" s="109">
        <f>VLOOKUP($B14,'[3]NUM1'!$G$2:$S$149,9,FALSE)</f>
        <v>21</v>
      </c>
      <c r="M14" s="109">
        <f>VLOOKUP($B14,'[3]NUM1'!$G$2:$S$149,10,FALSE)</f>
        <v>18</v>
      </c>
      <c r="N14" s="109">
        <f>VLOOKUP($B14,'[3]NUM1'!$G$2:$S$149,11,FALSE)</f>
        <v>16</v>
      </c>
      <c r="O14" s="109">
        <f>VLOOKUP($B14,'[3]NUM1'!$G$2:$S$149,12,FALSE)</f>
        <v>82</v>
      </c>
      <c r="P14" s="62"/>
      <c r="Q14" s="94">
        <f t="shared" si="0"/>
        <v>294</v>
      </c>
      <c r="R14" s="62">
        <f>+Y14-X14</f>
        <v>2719</v>
      </c>
      <c r="S14" s="4">
        <v>20</v>
      </c>
      <c r="T14" s="6">
        <f t="shared" si="1"/>
        <v>19</v>
      </c>
      <c r="U14" s="4">
        <f>VLOOKUP($B14,'[2]DEN1'!$G$2:$I$157,2,FALSE)</f>
        <v>20</v>
      </c>
      <c r="V14" s="3">
        <f t="shared" si="2"/>
        <v>22</v>
      </c>
      <c r="W14" s="88">
        <f t="shared" si="3"/>
        <v>20</v>
      </c>
      <c r="X14" s="5">
        <f>+U14+(AF14+AG14+AH14+AI14+AJ14+AK14)-(AS14+AT14+AU14+AV14+AW14+AX14)</f>
        <v>22</v>
      </c>
      <c r="Y14" s="7">
        <v>2741</v>
      </c>
      <c r="Z14" s="109">
        <f>VLOOKUP($B14,'[3]ACT DEN1'!$G$2:$S$143,2,FALSE)</f>
        <v>0</v>
      </c>
      <c r="AA14" s="136">
        <f>VLOOKUP($B14,'[3]ACT DEN1'!$G$2:$S$143,3,FALSE)</f>
        <v>1</v>
      </c>
      <c r="AB14" s="136">
        <f>VLOOKUP($B14,'[3]ACT DEN1'!$G$2:$S$143,4,FALSE)</f>
        <v>1</v>
      </c>
      <c r="AC14" s="136">
        <f>VLOOKUP($B14,'[3]ACT DEN1'!$G$2:$S$143,5,FALSE)</f>
        <v>0</v>
      </c>
      <c r="AD14" s="136">
        <f>VLOOKUP($B14,'[3]ACT DEN1'!$G$2:$S$143,6,FALSE)</f>
        <v>2</v>
      </c>
      <c r="AE14" s="136">
        <f>VLOOKUP($B14,'[3]ACT DEN1'!$G$2:$S$143,7,FALSE)</f>
        <v>0</v>
      </c>
      <c r="AF14" s="136">
        <f>VLOOKUP($B14,'[3]ACT DEN1'!$G$2:$S$143,8,FALSE)</f>
        <v>2</v>
      </c>
      <c r="AG14" s="136">
        <f>VLOOKUP($B14,'[3]ACT DEN1'!$G$2:$S$143,9,FALSE)</f>
        <v>0</v>
      </c>
      <c r="AH14" s="136">
        <f>VLOOKUP($B14,'[3]ACT DEN1'!$G$2:$S$143,10,FALSE)</f>
        <v>0</v>
      </c>
      <c r="AI14" s="136">
        <f>VLOOKUP($B14,'[3]ACT DEN1'!$G$2:$S$143,11,FALSE)</f>
        <v>0</v>
      </c>
      <c r="AJ14" s="136">
        <f>VLOOKUP($B14,'[3]ACT DEN1'!$G$2:$S$143,12,FALSE)</f>
        <v>2</v>
      </c>
      <c r="AK14" s="2"/>
      <c r="AL14" s="4">
        <f t="shared" si="4"/>
        <v>8</v>
      </c>
      <c r="AM14" s="109">
        <f>VLOOKUP($B14,'[3]ACT DEN1'!$AB$2:$AN$119,2,FALSE)</f>
        <v>0</v>
      </c>
      <c r="AN14" s="109">
        <f>VLOOKUP($B14,'[3]ACT DEN1'!$AB$2:$AN$119,3,FALSE)</f>
        <v>3</v>
      </c>
      <c r="AO14" s="109">
        <f>VLOOKUP($B14,'[3]ACT DEN1'!$AB$2:$AN$119,4,FALSE)</f>
        <v>0</v>
      </c>
      <c r="AP14" s="109">
        <f>VLOOKUP($B14,'[3]ACT DEN1'!$AB$2:$AN$119,5,FALSE)</f>
        <v>0</v>
      </c>
      <c r="AQ14" s="109">
        <f>VLOOKUP($B14,'[3]ACT DEN1'!$AB$2:$AN$119,6,FALSE)</f>
        <v>0</v>
      </c>
      <c r="AR14" s="109">
        <f>VLOOKUP($B14,'[3]ACT DEN1'!$AB$2:$AN$119,7,FALSE)</f>
        <v>1</v>
      </c>
      <c r="AS14" s="109">
        <f>VLOOKUP($B14,'[3]ACT DEN1'!$AB$2:$AN$119,8,FALSE)</f>
        <v>0</v>
      </c>
      <c r="AT14" s="109">
        <f>VLOOKUP($B14,'[3]ACT DEN1'!$AB$2:$AN$119,9,FALSE)</f>
        <v>0</v>
      </c>
      <c r="AU14" s="109">
        <f>VLOOKUP($B14,'[3]ACT DEN1'!$AB$2:$AN$119,10,FALSE)</f>
        <v>1</v>
      </c>
      <c r="AV14" s="109">
        <f>VLOOKUP($B14,'[3]ACT DEN1'!$AB$2:$AN$119,11,FALSE)</f>
        <v>1</v>
      </c>
      <c r="AW14" s="109">
        <f>VLOOKUP($B14,'[3]ACT DEN1'!$AB$2:$AN$119,12,FALSE)</f>
        <v>0</v>
      </c>
      <c r="AX14" s="65"/>
      <c r="AY14" s="4">
        <f t="shared" si="5"/>
        <v>6</v>
      </c>
    </row>
    <row r="15" spans="1:51" s="66" customFormat="1" ht="13.5" thickBot="1">
      <c r="A15" s="1" t="s">
        <v>55</v>
      </c>
      <c r="B15" s="64" t="s">
        <v>82</v>
      </c>
      <c r="C15" s="82">
        <f>+D15/'Meta Corte Hosp'!G66</f>
        <v>0.4212572909915749</v>
      </c>
      <c r="D15" s="80">
        <f>+Q15/R15</f>
        <v>0.08425145819831498</v>
      </c>
      <c r="E15" s="109">
        <f>VLOOKUP($B15,'[3]NUM1'!$G$2:$S$149,2,FALSE)</f>
        <v>1</v>
      </c>
      <c r="F15" s="109">
        <f>VLOOKUP($B15,'[3]NUM1'!$G$2:$S$149,3,FALSE)</f>
        <v>7</v>
      </c>
      <c r="G15" s="109">
        <f>VLOOKUP($B15,'[3]NUM1'!$G$2:$S$149,4,FALSE)</f>
        <v>25</v>
      </c>
      <c r="H15" s="109">
        <f>VLOOKUP($B15,'[3]NUM1'!$G$2:$S$149,5,FALSE)</f>
        <v>25</v>
      </c>
      <c r="I15" s="109">
        <f>VLOOKUP($B15,'[3]NUM1'!$G$2:$S$149,6,FALSE)</f>
        <v>31</v>
      </c>
      <c r="J15" s="109">
        <f>VLOOKUP($B15,'[3]NUM1'!$G$2:$S$149,7,FALSE)</f>
        <v>1</v>
      </c>
      <c r="K15" s="109">
        <f>VLOOKUP($B15,'[3]NUM1'!$G$2:$S$149,8,FALSE)</f>
        <v>1</v>
      </c>
      <c r="L15" s="109">
        <f>VLOOKUP($B15,'[3]NUM1'!$G$2:$S$149,9,FALSE)</f>
        <v>1</v>
      </c>
      <c r="M15" s="109">
        <f>VLOOKUP($B15,'[3]NUM1'!$G$2:$S$149,10,FALSE)</f>
        <v>18</v>
      </c>
      <c r="N15" s="109">
        <f>VLOOKUP($B15,'[3]NUM1'!$G$2:$S$149,11,FALSE)</f>
        <v>20</v>
      </c>
      <c r="O15" s="109">
        <f>VLOOKUP($B15,'[3]NUM1'!$G$2:$S$149,12,FALSE)</f>
        <v>0</v>
      </c>
      <c r="P15" s="62"/>
      <c r="Q15" s="94">
        <f t="shared" si="0"/>
        <v>130</v>
      </c>
      <c r="R15" s="62">
        <f>+Y15-X15</f>
        <v>1543</v>
      </c>
      <c r="S15" s="4">
        <v>40</v>
      </c>
      <c r="T15" s="6">
        <f t="shared" si="1"/>
        <v>38</v>
      </c>
      <c r="U15" s="4">
        <f>VLOOKUP($B15,'[2]DEN1'!$G$2:$I$157,2,FALSE)</f>
        <v>41</v>
      </c>
      <c r="V15" s="3">
        <f t="shared" si="2"/>
        <v>40</v>
      </c>
      <c r="W15" s="88">
        <f t="shared" si="3"/>
        <v>39</v>
      </c>
      <c r="X15" s="5">
        <f>+U15+(AF15+AG15+AH15+AI15+AJ15+AK15)-(AS15+AT15+AU15+AV15+AW15+AX15)</f>
        <v>39</v>
      </c>
      <c r="Y15" s="7">
        <v>1582</v>
      </c>
      <c r="Z15" s="109">
        <f>VLOOKUP($B15,'[3]ACT DEN1'!$G$2:$S$143,2,FALSE)</f>
        <v>0</v>
      </c>
      <c r="AA15" s="136">
        <f>VLOOKUP($B15,'[3]ACT DEN1'!$G$2:$S$143,3,FALSE)</f>
        <v>0</v>
      </c>
      <c r="AB15" s="136">
        <f>VLOOKUP($B15,'[3]ACT DEN1'!$G$2:$S$143,4,FALSE)</f>
        <v>0</v>
      </c>
      <c r="AC15" s="136">
        <f>VLOOKUP($B15,'[3]ACT DEN1'!$G$2:$S$143,5,FALSE)</f>
        <v>0</v>
      </c>
      <c r="AD15" s="136">
        <f>VLOOKUP($B15,'[3]ACT DEN1'!$G$2:$S$143,6,FALSE)</f>
        <v>0</v>
      </c>
      <c r="AE15" s="136">
        <f>VLOOKUP($B15,'[3]ACT DEN1'!$G$2:$S$143,7,FALSE)</f>
        <v>1</v>
      </c>
      <c r="AF15" s="136">
        <f>VLOOKUP($B15,'[3]ACT DEN1'!$G$2:$S$143,8,FALSE)</f>
        <v>0</v>
      </c>
      <c r="AG15" s="136">
        <f>VLOOKUP($B15,'[3]ACT DEN1'!$G$2:$S$143,9,FALSE)</f>
        <v>2</v>
      </c>
      <c r="AH15" s="136">
        <f>VLOOKUP($B15,'[3]ACT DEN1'!$G$2:$S$143,10,FALSE)</f>
        <v>0</v>
      </c>
      <c r="AI15" s="136">
        <f>VLOOKUP($B15,'[3]ACT DEN1'!$G$2:$S$143,11,FALSE)</f>
        <v>0</v>
      </c>
      <c r="AJ15" s="136">
        <f>VLOOKUP($B15,'[3]ACT DEN1'!$G$2:$S$143,12,FALSE)</f>
        <v>1</v>
      </c>
      <c r="AK15" s="2"/>
      <c r="AL15" s="4">
        <f t="shared" si="4"/>
        <v>4</v>
      </c>
      <c r="AM15" s="109">
        <f>VLOOKUP($B15,'[3]ACT DEN1'!$AB$2:$AN$119,2,FALSE)</f>
        <v>0</v>
      </c>
      <c r="AN15" s="109">
        <f>VLOOKUP($B15,'[3]ACT DEN1'!$AB$2:$AN$119,3,FALSE)</f>
        <v>2</v>
      </c>
      <c r="AO15" s="109">
        <f>VLOOKUP($B15,'[3]ACT DEN1'!$AB$2:$AN$119,4,FALSE)</f>
        <v>0</v>
      </c>
      <c r="AP15" s="109">
        <f>VLOOKUP($B15,'[3]ACT DEN1'!$AB$2:$AN$119,5,FALSE)</f>
        <v>0</v>
      </c>
      <c r="AQ15" s="109">
        <f>VLOOKUP($B15,'[3]ACT DEN1'!$AB$2:$AN$119,6,FALSE)</f>
        <v>0</v>
      </c>
      <c r="AR15" s="109">
        <f>VLOOKUP($B15,'[3]ACT DEN1'!$AB$2:$AN$119,7,FALSE)</f>
        <v>2</v>
      </c>
      <c r="AS15" s="109">
        <f>VLOOKUP($B15,'[3]ACT DEN1'!$AB$2:$AN$119,8,FALSE)</f>
        <v>1</v>
      </c>
      <c r="AT15" s="109">
        <f>VLOOKUP($B15,'[3]ACT DEN1'!$AB$2:$AN$119,9,FALSE)</f>
        <v>2</v>
      </c>
      <c r="AU15" s="109">
        <f>VLOOKUP($B15,'[3]ACT DEN1'!$AB$2:$AN$119,10,FALSE)</f>
        <v>0</v>
      </c>
      <c r="AV15" s="109">
        <f>VLOOKUP($B15,'[3]ACT DEN1'!$AB$2:$AN$119,11,FALSE)</f>
        <v>1</v>
      </c>
      <c r="AW15" s="109">
        <f>VLOOKUP($B15,'[3]ACT DEN1'!$AB$2:$AN$119,12,FALSE)</f>
        <v>1</v>
      </c>
      <c r="AX15" s="65"/>
      <c r="AY15" s="4">
        <f t="shared" si="5"/>
        <v>9</v>
      </c>
    </row>
    <row r="16" spans="1:51" s="66" customFormat="1" ht="13.5" thickBot="1">
      <c r="A16" s="1" t="s">
        <v>56</v>
      </c>
      <c r="B16" s="64" t="s">
        <v>83</v>
      </c>
      <c r="C16" s="82">
        <f>+D16/'Meta Corte Hosp'!G67</f>
        <v>0.7352941176470588</v>
      </c>
      <c r="D16" s="80">
        <f>+Q16/R16</f>
        <v>0.14705882352941177</v>
      </c>
      <c r="E16" s="109">
        <f>VLOOKUP($B16,'[3]NUM1'!$G$2:$S$149,2,FALSE)</f>
        <v>23</v>
      </c>
      <c r="F16" s="109">
        <f>VLOOKUP($B16,'[3]NUM1'!$G$2:$S$149,3,FALSE)</f>
        <v>14</v>
      </c>
      <c r="G16" s="109">
        <f>VLOOKUP($B16,'[3]NUM1'!$G$2:$S$149,4,FALSE)</f>
        <v>9</v>
      </c>
      <c r="H16" s="109">
        <f>VLOOKUP($B16,'[3]NUM1'!$G$2:$S$149,5,FALSE)</f>
        <v>12</v>
      </c>
      <c r="I16" s="109">
        <f>VLOOKUP($B16,'[3]NUM1'!$G$2:$S$149,6,FALSE)</f>
        <v>24</v>
      </c>
      <c r="J16" s="109">
        <f>VLOOKUP($B16,'[3]NUM1'!$G$2:$S$149,7,FALSE)</f>
        <v>23</v>
      </c>
      <c r="K16" s="109">
        <f>VLOOKUP($B16,'[3]NUM1'!$G$2:$S$149,8,FALSE)</f>
        <v>39</v>
      </c>
      <c r="L16" s="109">
        <f>VLOOKUP($B16,'[3]NUM1'!$G$2:$S$149,9,FALSE)</f>
        <v>21</v>
      </c>
      <c r="M16" s="109">
        <f>VLOOKUP($B16,'[3]NUM1'!$G$2:$S$149,10,FALSE)</f>
        <v>13</v>
      </c>
      <c r="N16" s="109">
        <f>VLOOKUP($B16,'[3]NUM1'!$G$2:$S$149,11,FALSE)</f>
        <v>10</v>
      </c>
      <c r="O16" s="109">
        <f>VLOOKUP($B16,'[3]NUM1'!$G$2:$S$149,12,FALSE)</f>
        <v>42</v>
      </c>
      <c r="P16" s="62"/>
      <c r="Q16" s="94">
        <f t="shared" si="0"/>
        <v>230</v>
      </c>
      <c r="R16" s="62">
        <f>+Y16-X16</f>
        <v>1564</v>
      </c>
      <c r="S16" s="4">
        <v>55</v>
      </c>
      <c r="T16" s="6">
        <f t="shared" si="1"/>
        <v>55</v>
      </c>
      <c r="U16" s="4">
        <f>VLOOKUP($B16,'[2]DEN1'!$G$2:$I$157,2,FALSE)</f>
        <v>66</v>
      </c>
      <c r="V16" s="3">
        <f t="shared" si="2"/>
        <v>65</v>
      </c>
      <c r="W16" s="88">
        <f t="shared" si="3"/>
        <v>64</v>
      </c>
      <c r="X16" s="5">
        <f>+U16+(AF16+AG16+AH16+AI16+AJ16+AK16)-(AS16+AT16+AU16+AV16+AW16+AX16)</f>
        <v>65</v>
      </c>
      <c r="Y16" s="7">
        <v>1629</v>
      </c>
      <c r="Z16" s="109">
        <f>VLOOKUP($B16,'[3]ACT DEN1'!$G$2:$S$143,2,FALSE)</f>
        <v>2</v>
      </c>
      <c r="AA16" s="136">
        <f>VLOOKUP($B16,'[3]ACT DEN1'!$G$2:$S$143,3,FALSE)</f>
        <v>2</v>
      </c>
      <c r="AB16" s="136">
        <f>VLOOKUP($B16,'[3]ACT DEN1'!$G$2:$S$143,4,FALSE)</f>
        <v>0</v>
      </c>
      <c r="AC16" s="136">
        <f>VLOOKUP($B16,'[3]ACT DEN1'!$G$2:$S$143,5,FALSE)</f>
        <v>3</v>
      </c>
      <c r="AD16" s="136">
        <f>VLOOKUP($B16,'[3]ACT DEN1'!$G$2:$S$143,6,FALSE)</f>
        <v>3</v>
      </c>
      <c r="AE16" s="136">
        <f>VLOOKUP($B16,'[3]ACT DEN1'!$G$2:$S$143,7,FALSE)</f>
        <v>2</v>
      </c>
      <c r="AF16" s="136">
        <f>VLOOKUP($B16,'[3]ACT DEN1'!$G$2:$S$143,8,FALSE)</f>
        <v>2</v>
      </c>
      <c r="AG16" s="136">
        <f>VLOOKUP($B16,'[3]ACT DEN1'!$G$2:$S$143,9,FALSE)</f>
        <v>1</v>
      </c>
      <c r="AH16" s="136">
        <f>VLOOKUP($B16,'[3]ACT DEN1'!$G$2:$S$143,10,FALSE)</f>
        <v>3</v>
      </c>
      <c r="AI16" s="136">
        <f>VLOOKUP($B16,'[3]ACT DEN1'!$G$2:$S$143,11,FALSE)</f>
        <v>0</v>
      </c>
      <c r="AJ16" s="136">
        <f>VLOOKUP($B16,'[3]ACT DEN1'!$G$2:$S$143,12,FALSE)</f>
        <v>1</v>
      </c>
      <c r="AK16" s="2"/>
      <c r="AL16" s="4">
        <f t="shared" si="4"/>
        <v>19</v>
      </c>
      <c r="AM16" s="109">
        <f>VLOOKUP($B16,'[3]ACT DEN1'!$AB$2:$AN$119,2,FALSE)</f>
        <v>1</v>
      </c>
      <c r="AN16" s="109">
        <f>VLOOKUP($B16,'[3]ACT DEN1'!$AB$2:$AN$119,3,FALSE)</f>
        <v>3</v>
      </c>
      <c r="AO16" s="109">
        <f>VLOOKUP($B16,'[3]ACT DEN1'!$AB$2:$AN$119,4,FALSE)</f>
        <v>0</v>
      </c>
      <c r="AP16" s="109">
        <f>VLOOKUP($B16,'[3]ACT DEN1'!$AB$2:$AN$119,5,FALSE)</f>
        <v>1</v>
      </c>
      <c r="AQ16" s="109">
        <f>VLOOKUP($B16,'[3]ACT DEN1'!$AB$2:$AN$119,6,FALSE)</f>
        <v>0</v>
      </c>
      <c r="AR16" s="109">
        <f>VLOOKUP($B16,'[3]ACT DEN1'!$AB$2:$AN$119,7,FALSE)</f>
        <v>6</v>
      </c>
      <c r="AS16" s="109">
        <f>VLOOKUP($B16,'[3]ACT DEN1'!$AB$2:$AN$119,8,FALSE)</f>
        <v>2</v>
      </c>
      <c r="AT16" s="109">
        <f>VLOOKUP($B16,'[3]ACT DEN1'!$AB$2:$AN$119,9,FALSE)</f>
        <v>2</v>
      </c>
      <c r="AU16" s="109">
        <f>VLOOKUP($B16,'[3]ACT DEN1'!$AB$2:$AN$119,10,FALSE)</f>
        <v>2</v>
      </c>
      <c r="AV16" s="109">
        <f>VLOOKUP($B16,'[3]ACT DEN1'!$AB$2:$AN$119,11,FALSE)</f>
        <v>2</v>
      </c>
      <c r="AW16" s="109">
        <f>VLOOKUP($B16,'[3]ACT DEN1'!$AB$2:$AN$119,12,FALSE)</f>
        <v>0</v>
      </c>
      <c r="AX16" s="65"/>
      <c r="AY16" s="4">
        <f t="shared" si="5"/>
        <v>19</v>
      </c>
    </row>
    <row r="17" spans="1:51" s="66" customFormat="1" ht="13.5" thickBot="1">
      <c r="A17" s="1" t="s">
        <v>57</v>
      </c>
      <c r="B17" s="64" t="s">
        <v>84</v>
      </c>
      <c r="C17" s="82">
        <f>+D17/'Meta Corte Hosp'!G68</f>
        <v>0.3602232369355657</v>
      </c>
      <c r="D17" s="81">
        <f>+Q17/R17</f>
        <v>0.1080669710806697</v>
      </c>
      <c r="E17" s="109">
        <f>VLOOKUP($B17,'[3]NUM1'!$G$2:$S$149,2,FALSE)</f>
        <v>4</v>
      </c>
      <c r="F17" s="109">
        <f>VLOOKUP($B17,'[3]NUM1'!$G$2:$S$149,3,FALSE)</f>
        <v>7</v>
      </c>
      <c r="G17" s="109">
        <f>VLOOKUP($B17,'[3]NUM1'!$G$2:$S$149,4,FALSE)</f>
        <v>11</v>
      </c>
      <c r="H17" s="109">
        <f>VLOOKUP($B17,'[3]NUM1'!$G$2:$S$149,5,FALSE)</f>
        <v>7</v>
      </c>
      <c r="I17" s="109">
        <f>VLOOKUP($B17,'[3]NUM1'!$G$2:$S$149,6,FALSE)</f>
        <v>6</v>
      </c>
      <c r="J17" s="109">
        <f>VLOOKUP($B17,'[3]NUM1'!$G$2:$S$149,7,FALSE)</f>
        <v>5</v>
      </c>
      <c r="K17" s="109">
        <f>VLOOKUP($B17,'[3]NUM1'!$G$2:$S$149,8,FALSE)</f>
        <v>9</v>
      </c>
      <c r="L17" s="109">
        <f>VLOOKUP($B17,'[3]NUM1'!$G$2:$S$149,9,FALSE)</f>
        <v>5</v>
      </c>
      <c r="M17" s="109">
        <f>VLOOKUP($B17,'[3]NUM1'!$G$2:$S$149,10,FALSE)</f>
        <v>5</v>
      </c>
      <c r="N17" s="109">
        <f>VLOOKUP($B17,'[3]NUM1'!$G$2:$S$149,11,FALSE)</f>
        <v>9</v>
      </c>
      <c r="O17" s="109">
        <f>VLOOKUP($B17,'[3]NUM1'!$G$2:$S$149,12,FALSE)</f>
        <v>3</v>
      </c>
      <c r="P17" s="62"/>
      <c r="Q17" s="94">
        <f t="shared" si="0"/>
        <v>71</v>
      </c>
      <c r="R17" s="62">
        <f>+Y17-X17</f>
        <v>657</v>
      </c>
      <c r="S17" s="4">
        <v>38</v>
      </c>
      <c r="T17" s="6">
        <f t="shared" si="1"/>
        <v>40</v>
      </c>
      <c r="U17" s="4">
        <f>VLOOKUP($B17,'[2]DEN1'!$G$2:$I$157,2,FALSE)</f>
        <v>39</v>
      </c>
      <c r="V17" s="3">
        <f t="shared" si="2"/>
        <v>42</v>
      </c>
      <c r="W17" s="88">
        <f t="shared" si="3"/>
        <v>45</v>
      </c>
      <c r="X17" s="5">
        <f>+U17+(AF17+AG17+AH17+AI17+AJ17+AK17)-(AS17+AT17+AU17+AV17+AW17+AX17)</f>
        <v>45</v>
      </c>
      <c r="Y17" s="7">
        <v>702</v>
      </c>
      <c r="Z17" s="109">
        <f>VLOOKUP($B17,'[3]ACT DEN1'!$G$2:$S$143,2,FALSE)</f>
        <v>0</v>
      </c>
      <c r="AA17" s="136">
        <f>VLOOKUP($B17,'[3]ACT DEN1'!$G$2:$S$143,3,FALSE)</f>
        <v>1</v>
      </c>
      <c r="AB17" s="136">
        <f>VLOOKUP($B17,'[3]ACT DEN1'!$G$2:$S$143,4,FALSE)</f>
        <v>1</v>
      </c>
      <c r="AC17" s="136">
        <f>VLOOKUP($B17,'[3]ACT DEN1'!$G$2:$S$143,5,FALSE)</f>
        <v>4</v>
      </c>
      <c r="AD17" s="136">
        <f>VLOOKUP($B17,'[3]ACT DEN1'!$G$2:$S$143,6,FALSE)</f>
        <v>2</v>
      </c>
      <c r="AE17" s="136">
        <f>VLOOKUP($B17,'[3]ACT DEN1'!$G$2:$S$143,7,FALSE)</f>
        <v>1</v>
      </c>
      <c r="AF17" s="136">
        <f>VLOOKUP($B17,'[3]ACT DEN1'!$G$2:$S$143,8,FALSE)</f>
        <v>2</v>
      </c>
      <c r="AG17" s="136">
        <f>VLOOKUP($B17,'[3]ACT DEN1'!$G$2:$S$143,9,FALSE)</f>
        <v>1</v>
      </c>
      <c r="AH17" s="136">
        <f>VLOOKUP($B17,'[3]ACT DEN1'!$G$2:$S$143,10,FALSE)</f>
        <v>3</v>
      </c>
      <c r="AI17" s="136">
        <f>VLOOKUP($B17,'[3]ACT DEN1'!$G$2:$S$143,11,FALSE)</f>
        <v>0</v>
      </c>
      <c r="AJ17" s="136">
        <f>VLOOKUP($B17,'[3]ACT DEN1'!$G$2:$S$143,12,FALSE)</f>
        <v>0</v>
      </c>
      <c r="AK17" s="2"/>
      <c r="AL17" s="4">
        <f t="shared" si="4"/>
        <v>15</v>
      </c>
      <c r="AM17" s="109">
        <f>VLOOKUP($B17,'[3]ACT DEN1'!$AB$2:$AN$119,2,FALSE)</f>
        <v>0</v>
      </c>
      <c r="AN17" s="109">
        <f>VLOOKUP($B17,'[3]ACT DEN1'!$AB$2:$AN$119,3,FALSE)</f>
        <v>0</v>
      </c>
      <c r="AO17" s="109">
        <f>VLOOKUP($B17,'[3]ACT DEN1'!$AB$2:$AN$119,4,FALSE)</f>
        <v>0</v>
      </c>
      <c r="AP17" s="109">
        <f>VLOOKUP($B17,'[3]ACT DEN1'!$AB$2:$AN$119,5,FALSE)</f>
        <v>0</v>
      </c>
      <c r="AQ17" s="109">
        <f>VLOOKUP($B17,'[3]ACT DEN1'!$AB$2:$AN$119,6,FALSE)</f>
        <v>0</v>
      </c>
      <c r="AR17" s="109">
        <f>VLOOKUP($B17,'[3]ACT DEN1'!$AB$2:$AN$119,7,FALSE)</f>
        <v>0</v>
      </c>
      <c r="AS17" s="109">
        <f>VLOOKUP($B17,'[3]ACT DEN1'!$AB$2:$AN$119,8,FALSE)</f>
        <v>0</v>
      </c>
      <c r="AT17" s="109">
        <f>VLOOKUP($B17,'[3]ACT DEN1'!$AB$2:$AN$119,9,FALSE)</f>
        <v>0</v>
      </c>
      <c r="AU17" s="109">
        <f>VLOOKUP($B17,'[3]ACT DEN1'!$AB$2:$AN$119,10,FALSE)</f>
        <v>0</v>
      </c>
      <c r="AV17" s="109">
        <f>VLOOKUP($B17,'[3]ACT DEN1'!$AB$2:$AN$119,11,FALSE)</f>
        <v>0</v>
      </c>
      <c r="AW17" s="109">
        <f>VLOOKUP($B17,'[3]ACT DEN1'!$AB$2:$AN$119,12,FALSE)</f>
        <v>0</v>
      </c>
      <c r="AX17" s="65"/>
      <c r="AY17" s="4">
        <f t="shared" si="5"/>
        <v>0</v>
      </c>
    </row>
    <row r="18" spans="2:51" s="69" customFormat="1" ht="13.5" thickBot="1">
      <c r="B18" s="68" t="s">
        <v>85</v>
      </c>
      <c r="C18" s="68"/>
      <c r="D18" s="90"/>
      <c r="E18" s="95">
        <f>SUM(E12:E17)</f>
        <v>59</v>
      </c>
      <c r="F18" s="95">
        <f aca="true" t="shared" si="6" ref="F18:P18">SUM(F12:F17)</f>
        <v>195</v>
      </c>
      <c r="G18" s="95">
        <f t="shared" si="6"/>
        <v>102</v>
      </c>
      <c r="H18" s="95">
        <f t="shared" si="6"/>
        <v>96</v>
      </c>
      <c r="I18" s="95">
        <f t="shared" si="6"/>
        <v>142</v>
      </c>
      <c r="J18" s="95">
        <f t="shared" si="6"/>
        <v>105</v>
      </c>
      <c r="K18" s="95">
        <f t="shared" si="6"/>
        <v>81</v>
      </c>
      <c r="L18" s="95">
        <f t="shared" si="6"/>
        <v>102</v>
      </c>
      <c r="M18" s="95">
        <f t="shared" si="6"/>
        <v>86</v>
      </c>
      <c r="N18" s="95">
        <f t="shared" si="6"/>
        <v>94</v>
      </c>
      <c r="O18" s="95">
        <f t="shared" si="6"/>
        <v>140</v>
      </c>
      <c r="P18" s="95">
        <f t="shared" si="6"/>
        <v>0</v>
      </c>
      <c r="Q18" s="96">
        <f>SUM(Q12:Q17)</f>
        <v>1202</v>
      </c>
      <c r="R18" s="96">
        <f>SUM(R12:R17)</f>
        <v>9501</v>
      </c>
      <c r="S18" s="96">
        <f aca="true" t="shared" si="7" ref="S18:AY18">SUM(S12:S17)</f>
        <v>216</v>
      </c>
      <c r="T18" s="96">
        <f t="shared" si="7"/>
        <v>219</v>
      </c>
      <c r="U18" s="96">
        <f>SUM(U12:U17)</f>
        <v>255</v>
      </c>
      <c r="V18" s="96">
        <f>SUM(V12:V17)</f>
        <v>263</v>
      </c>
      <c r="W18" s="96">
        <f t="shared" si="7"/>
        <v>272</v>
      </c>
      <c r="X18" s="96">
        <f t="shared" si="7"/>
        <v>275</v>
      </c>
      <c r="Y18" s="96">
        <f t="shared" si="7"/>
        <v>9776</v>
      </c>
      <c r="Z18" s="96">
        <f t="shared" si="7"/>
        <v>4</v>
      </c>
      <c r="AA18" s="96">
        <f t="shared" si="7"/>
        <v>4</v>
      </c>
      <c r="AB18" s="96">
        <f t="shared" si="7"/>
        <v>5</v>
      </c>
      <c r="AC18" s="96">
        <f t="shared" si="7"/>
        <v>9</v>
      </c>
      <c r="AD18" s="96">
        <f t="shared" si="7"/>
        <v>10</v>
      </c>
      <c r="AE18" s="96">
        <f t="shared" si="7"/>
        <v>7</v>
      </c>
      <c r="AF18" s="96">
        <f t="shared" si="7"/>
        <v>7</v>
      </c>
      <c r="AG18" s="96">
        <f t="shared" si="7"/>
        <v>9</v>
      </c>
      <c r="AH18" s="96">
        <f t="shared" si="7"/>
        <v>13</v>
      </c>
      <c r="AI18" s="96">
        <f t="shared" si="7"/>
        <v>4</v>
      </c>
      <c r="AJ18" s="96">
        <f t="shared" si="7"/>
        <v>4</v>
      </c>
      <c r="AK18" s="96">
        <f t="shared" si="7"/>
        <v>0</v>
      </c>
      <c r="AL18" s="96">
        <f>SUM(AL12:AL17)</f>
        <v>76</v>
      </c>
      <c r="AM18" s="96">
        <f t="shared" si="7"/>
        <v>1</v>
      </c>
      <c r="AN18" s="96">
        <f t="shared" si="7"/>
        <v>8</v>
      </c>
      <c r="AO18" s="96">
        <f t="shared" si="7"/>
        <v>1</v>
      </c>
      <c r="AP18" s="96">
        <f t="shared" si="7"/>
        <v>1</v>
      </c>
      <c r="AQ18" s="96">
        <f t="shared" si="7"/>
        <v>2</v>
      </c>
      <c r="AR18" s="96">
        <f t="shared" si="7"/>
        <v>9</v>
      </c>
      <c r="AS18" s="96">
        <f t="shared" si="7"/>
        <v>3</v>
      </c>
      <c r="AT18" s="96">
        <f t="shared" si="7"/>
        <v>5</v>
      </c>
      <c r="AU18" s="96">
        <f t="shared" si="7"/>
        <v>4</v>
      </c>
      <c r="AV18" s="96">
        <f t="shared" si="7"/>
        <v>4</v>
      </c>
      <c r="AW18" s="96">
        <f t="shared" si="7"/>
        <v>1</v>
      </c>
      <c r="AX18" s="96">
        <f t="shared" si="7"/>
        <v>0</v>
      </c>
      <c r="AY18" s="96">
        <f t="shared" si="7"/>
        <v>39</v>
      </c>
    </row>
    <row r="20" spans="19:21" ht="15">
      <c r="S20" s="8"/>
      <c r="T20" s="8"/>
      <c r="U20" s="8"/>
    </row>
    <row r="21" ht="15">
      <c r="Q21" s="8"/>
    </row>
  </sheetData>
  <sheetProtection/>
  <mergeCells count="11">
    <mergeCell ref="E1:AY1"/>
    <mergeCell ref="D1:D10"/>
    <mergeCell ref="C1:C11"/>
    <mergeCell ref="S10:X10"/>
    <mergeCell ref="Z10:AL10"/>
    <mergeCell ref="AM10:AY10"/>
    <mergeCell ref="A1:A10"/>
    <mergeCell ref="B1:B10"/>
    <mergeCell ref="E2:Q9"/>
    <mergeCell ref="E10:Q10"/>
    <mergeCell ref="R2:AY9"/>
  </mergeCells>
  <printOptions/>
  <pageMargins left="0.7" right="0.7" top="0.75" bottom="0.75" header="0.3" footer="0.3"/>
  <pageSetup horizontalDpi="300" verticalDpi="300" orientation="portrait" paperSize="9" r:id="rId1"/>
  <ignoredErrors>
    <ignoredError sqref="AL12:AL1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Y20"/>
  <sheetViews>
    <sheetView zoomScalePageLayoutView="0" workbookViewId="0" topLeftCell="A1">
      <pane xSplit="2" ySplit="11" topLeftCell="X12" activePane="bottomRight" state="frozen"/>
      <selection pane="topLeft" activeCell="C13" sqref="C13"/>
      <selection pane="topRight" activeCell="C13" sqref="C13"/>
      <selection pane="bottomLeft" activeCell="C13" sqref="C13"/>
      <selection pane="bottomRight" activeCell="AM12" sqref="AM12:AW12"/>
    </sheetView>
  </sheetViews>
  <sheetFormatPr defaultColWidth="11.421875" defaultRowHeight="15"/>
  <cols>
    <col min="1" max="1" width="31.57421875" style="0" bestFit="1" customWidth="1"/>
    <col min="2" max="2" width="39.00390625" style="0" customWidth="1"/>
    <col min="3" max="3" width="14.421875" style="0" customWidth="1"/>
    <col min="4" max="4" width="12.28125" style="0" customWidth="1"/>
    <col min="5" max="5" width="8.28125" style="0" bestFit="1" customWidth="1"/>
    <col min="6" max="6" width="6.7109375" style="0" bestFit="1" customWidth="1"/>
    <col min="7" max="10" width="7.00390625" style="0" bestFit="1" customWidth="1"/>
    <col min="11" max="11" width="5.57421875" style="0" bestFit="1" customWidth="1"/>
    <col min="12" max="12" width="8.140625" style="0" bestFit="1" customWidth="1"/>
    <col min="13" max="13" width="7.421875" style="0" bestFit="1" customWidth="1"/>
    <col min="14" max="14" width="7.57421875" style="0" bestFit="1" customWidth="1"/>
    <col min="15" max="15" width="7.7109375" style="0" bestFit="1" customWidth="1"/>
    <col min="16" max="16" width="6.8515625" style="0" bestFit="1" customWidth="1"/>
    <col min="17" max="17" width="8.28125" style="0" bestFit="1" customWidth="1"/>
    <col min="18" max="18" width="19.8515625" style="0" bestFit="1" customWidth="1"/>
    <col min="19" max="20" width="9.57421875" style="20" customWidth="1"/>
    <col min="21" max="21" width="13.140625" style="0" bestFit="1" customWidth="1"/>
    <col min="22" max="22" width="9.7109375" style="0" bestFit="1" customWidth="1"/>
    <col min="23" max="23" width="13.140625" style="0" bestFit="1" customWidth="1"/>
    <col min="24" max="24" width="9.7109375" style="0" bestFit="1" customWidth="1"/>
    <col min="25" max="25" width="14.7109375" style="0" bestFit="1" customWidth="1"/>
    <col min="26" max="26" width="7.57421875" style="0" customWidth="1"/>
    <col min="27" max="27" width="8.28125" style="0" customWidth="1"/>
    <col min="28" max="28" width="6.28125" style="0" bestFit="1" customWidth="1"/>
    <col min="29" max="29" width="6.421875" style="0" customWidth="1"/>
    <col min="30" max="30" width="6.00390625" style="0" bestFit="1" customWidth="1"/>
    <col min="31" max="31" width="6.28125" style="0" bestFit="1" customWidth="1"/>
    <col min="32" max="32" width="6.28125" style="0" customWidth="1"/>
    <col min="33" max="34" width="7.57421875" style="0" customWidth="1"/>
    <col min="35" max="35" width="6.7109375" style="0" bestFit="1" customWidth="1"/>
    <col min="36" max="36" width="6.8515625" style="0" customWidth="1"/>
    <col min="37" max="37" width="6.57421875" style="0" customWidth="1"/>
    <col min="38" max="38" width="7.00390625" style="0" customWidth="1"/>
    <col min="39" max="39" width="5.28125" style="0" bestFit="1" customWidth="1"/>
    <col min="40" max="40" width="6.7109375" style="0" bestFit="1" customWidth="1"/>
    <col min="41" max="41" width="5.7109375" style="0" bestFit="1" customWidth="1"/>
    <col min="42" max="42" width="5.140625" style="0" bestFit="1" customWidth="1"/>
    <col min="43" max="43" width="4.8515625" style="0" bestFit="1" customWidth="1"/>
    <col min="44" max="44" width="5.140625" style="0" bestFit="1" customWidth="1"/>
    <col min="45" max="45" width="4.7109375" style="0" bestFit="1" customWidth="1"/>
    <col min="46" max="46" width="6.28125" style="0" bestFit="1" customWidth="1"/>
    <col min="47" max="47" width="5.7109375" style="0" bestFit="1" customWidth="1"/>
    <col min="48" max="48" width="6.00390625" style="0" bestFit="1" customWidth="1"/>
    <col min="49" max="49" width="6.28125" style="0" bestFit="1" customWidth="1"/>
    <col min="50" max="50" width="5.7109375" style="0" bestFit="1" customWidth="1"/>
    <col min="51" max="51" width="5.140625" style="0" bestFit="1" customWidth="1"/>
  </cols>
  <sheetData>
    <row r="1" spans="1:51" ht="73.5" customHeight="1" thickBot="1" thickTop="1">
      <c r="A1" s="165" t="s">
        <v>0</v>
      </c>
      <c r="B1" s="159" t="s">
        <v>1</v>
      </c>
      <c r="C1" s="159" t="s">
        <v>63</v>
      </c>
      <c r="D1" s="183" t="s">
        <v>60</v>
      </c>
      <c r="E1" s="186" t="s">
        <v>26</v>
      </c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79"/>
      <c r="AJ1" s="179"/>
      <c r="AK1" s="179"/>
      <c r="AL1" s="179"/>
      <c r="AM1" s="179"/>
      <c r="AN1" s="179"/>
      <c r="AO1" s="179"/>
      <c r="AP1" s="179"/>
      <c r="AQ1" s="179"/>
      <c r="AR1" s="179"/>
      <c r="AS1" s="179"/>
      <c r="AT1" s="179"/>
      <c r="AU1" s="179"/>
      <c r="AV1" s="179"/>
      <c r="AW1" s="179"/>
      <c r="AX1" s="179"/>
      <c r="AY1" s="179"/>
    </row>
    <row r="2" spans="1:51" ht="15" customHeight="1">
      <c r="A2" s="166"/>
      <c r="B2" s="169"/>
      <c r="C2" s="160"/>
      <c r="D2" s="184"/>
      <c r="E2" s="173" t="s">
        <v>3</v>
      </c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3" t="s">
        <v>4</v>
      </c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70"/>
      <c r="AP2" s="170"/>
      <c r="AQ2" s="170"/>
      <c r="AR2" s="170"/>
      <c r="AS2" s="170"/>
      <c r="AT2" s="170"/>
      <c r="AU2" s="170"/>
      <c r="AV2" s="170"/>
      <c r="AW2" s="170"/>
      <c r="AX2" s="170"/>
      <c r="AY2" s="174"/>
    </row>
    <row r="3" spans="1:51" ht="15" customHeight="1">
      <c r="A3" s="166"/>
      <c r="B3" s="169"/>
      <c r="C3" s="160"/>
      <c r="D3" s="184"/>
      <c r="E3" s="175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5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71"/>
      <c r="AP3" s="171"/>
      <c r="AQ3" s="171"/>
      <c r="AR3" s="171"/>
      <c r="AS3" s="171"/>
      <c r="AT3" s="171"/>
      <c r="AU3" s="171"/>
      <c r="AV3" s="171"/>
      <c r="AW3" s="171"/>
      <c r="AX3" s="171"/>
      <c r="AY3" s="176"/>
    </row>
    <row r="4" spans="1:51" ht="15" customHeight="1">
      <c r="A4" s="166"/>
      <c r="B4" s="169"/>
      <c r="C4" s="160"/>
      <c r="D4" s="184"/>
      <c r="E4" s="175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5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71"/>
      <c r="AP4" s="171"/>
      <c r="AQ4" s="171"/>
      <c r="AR4" s="171"/>
      <c r="AS4" s="171"/>
      <c r="AT4" s="171"/>
      <c r="AU4" s="171"/>
      <c r="AV4" s="171"/>
      <c r="AW4" s="171"/>
      <c r="AX4" s="171"/>
      <c r="AY4" s="176"/>
    </row>
    <row r="5" spans="1:51" ht="15" customHeight="1">
      <c r="A5" s="166"/>
      <c r="B5" s="169"/>
      <c r="C5" s="160"/>
      <c r="D5" s="184"/>
      <c r="E5" s="175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5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71"/>
      <c r="AL5" s="171"/>
      <c r="AM5" s="171"/>
      <c r="AN5" s="171"/>
      <c r="AO5" s="171"/>
      <c r="AP5" s="171"/>
      <c r="AQ5" s="171"/>
      <c r="AR5" s="171"/>
      <c r="AS5" s="171"/>
      <c r="AT5" s="171"/>
      <c r="AU5" s="171"/>
      <c r="AV5" s="171"/>
      <c r="AW5" s="171"/>
      <c r="AX5" s="171"/>
      <c r="AY5" s="176"/>
    </row>
    <row r="6" spans="1:51" ht="15" customHeight="1">
      <c r="A6" s="166"/>
      <c r="B6" s="169"/>
      <c r="C6" s="160"/>
      <c r="D6" s="184"/>
      <c r="E6" s="175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5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1"/>
      <c r="AI6" s="171"/>
      <c r="AJ6" s="171"/>
      <c r="AK6" s="171"/>
      <c r="AL6" s="171"/>
      <c r="AM6" s="171"/>
      <c r="AN6" s="171"/>
      <c r="AO6" s="171"/>
      <c r="AP6" s="171"/>
      <c r="AQ6" s="171"/>
      <c r="AR6" s="171"/>
      <c r="AS6" s="171"/>
      <c r="AT6" s="171"/>
      <c r="AU6" s="171"/>
      <c r="AV6" s="171"/>
      <c r="AW6" s="171"/>
      <c r="AX6" s="171"/>
      <c r="AY6" s="176"/>
    </row>
    <row r="7" spans="1:51" ht="15" customHeight="1">
      <c r="A7" s="166"/>
      <c r="B7" s="169"/>
      <c r="C7" s="160"/>
      <c r="D7" s="184"/>
      <c r="E7" s="175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5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171"/>
      <c r="AH7" s="171"/>
      <c r="AI7" s="171"/>
      <c r="AJ7" s="171"/>
      <c r="AK7" s="171"/>
      <c r="AL7" s="171"/>
      <c r="AM7" s="171"/>
      <c r="AN7" s="171"/>
      <c r="AO7" s="171"/>
      <c r="AP7" s="171"/>
      <c r="AQ7" s="171"/>
      <c r="AR7" s="171"/>
      <c r="AS7" s="171"/>
      <c r="AT7" s="171"/>
      <c r="AU7" s="171"/>
      <c r="AV7" s="171"/>
      <c r="AW7" s="171"/>
      <c r="AX7" s="171"/>
      <c r="AY7" s="176"/>
    </row>
    <row r="8" spans="1:51" ht="15" customHeight="1">
      <c r="A8" s="166"/>
      <c r="B8" s="169"/>
      <c r="C8" s="160"/>
      <c r="D8" s="184"/>
      <c r="E8" s="175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5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6"/>
    </row>
    <row r="9" spans="1:51" ht="15.75" customHeight="1" thickBot="1">
      <c r="A9" s="166"/>
      <c r="B9" s="169"/>
      <c r="C9" s="160"/>
      <c r="D9" s="184"/>
      <c r="E9" s="177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7"/>
      <c r="S9" s="171"/>
      <c r="T9" s="171"/>
      <c r="U9" s="171"/>
      <c r="V9" s="171"/>
      <c r="W9" s="171"/>
      <c r="X9" s="171"/>
      <c r="Y9" s="172"/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2"/>
      <c r="AU9" s="172"/>
      <c r="AV9" s="172"/>
      <c r="AW9" s="172"/>
      <c r="AX9" s="172"/>
      <c r="AY9" s="178"/>
    </row>
    <row r="10" spans="1:51" ht="82.5" customHeight="1" thickBot="1" thickTop="1">
      <c r="A10" s="167"/>
      <c r="B10" s="161"/>
      <c r="C10" s="160"/>
      <c r="D10" s="185"/>
      <c r="E10" s="163" t="s">
        <v>27</v>
      </c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4"/>
      <c r="R10" s="113" t="s">
        <v>124</v>
      </c>
      <c r="S10" s="180" t="s">
        <v>28</v>
      </c>
      <c r="T10" s="181"/>
      <c r="U10" s="181"/>
      <c r="V10" s="181"/>
      <c r="W10" s="181"/>
      <c r="X10" s="182"/>
      <c r="Y10" s="114" t="s">
        <v>125</v>
      </c>
      <c r="Z10" s="162" t="s">
        <v>29</v>
      </c>
      <c r="AA10" s="163"/>
      <c r="AB10" s="163"/>
      <c r="AC10" s="163"/>
      <c r="AD10" s="163"/>
      <c r="AE10" s="163"/>
      <c r="AF10" s="163"/>
      <c r="AG10" s="163"/>
      <c r="AH10" s="163"/>
      <c r="AI10" s="163"/>
      <c r="AJ10" s="163"/>
      <c r="AK10" s="163"/>
      <c r="AL10" s="163"/>
      <c r="AM10" s="162" t="s">
        <v>30</v>
      </c>
      <c r="AN10" s="163"/>
      <c r="AO10" s="163"/>
      <c r="AP10" s="163"/>
      <c r="AQ10" s="163"/>
      <c r="AR10" s="163"/>
      <c r="AS10" s="163"/>
      <c r="AT10" s="163"/>
      <c r="AU10" s="163"/>
      <c r="AV10" s="163"/>
      <c r="AW10" s="163"/>
      <c r="AX10" s="163"/>
      <c r="AY10" s="164"/>
    </row>
    <row r="11" spans="1:51" ht="15.75" thickBot="1">
      <c r="A11" s="100"/>
      <c r="B11" s="100"/>
      <c r="C11" s="161"/>
      <c r="D11" s="100" t="s">
        <v>61</v>
      </c>
      <c r="E11" s="100" t="s">
        <v>7</v>
      </c>
      <c r="F11" s="100" t="s">
        <v>8</v>
      </c>
      <c r="G11" s="100" t="s">
        <v>9</v>
      </c>
      <c r="H11" s="100" t="s">
        <v>10</v>
      </c>
      <c r="I11" s="100" t="s">
        <v>11</v>
      </c>
      <c r="J11" s="100" t="s">
        <v>12</v>
      </c>
      <c r="K11" s="100" t="s">
        <v>13</v>
      </c>
      <c r="L11" s="100" t="s">
        <v>14</v>
      </c>
      <c r="M11" s="100" t="s">
        <v>15</v>
      </c>
      <c r="N11" s="100" t="s">
        <v>16</v>
      </c>
      <c r="O11" s="100" t="s">
        <v>17</v>
      </c>
      <c r="P11" s="100" t="s">
        <v>18</v>
      </c>
      <c r="Q11" s="100" t="s">
        <v>19</v>
      </c>
      <c r="R11" s="117"/>
      <c r="S11" s="101" t="s">
        <v>134</v>
      </c>
      <c r="T11" s="102" t="s">
        <v>75</v>
      </c>
      <c r="U11" s="100" t="s">
        <v>20</v>
      </c>
      <c r="V11" s="115" t="s">
        <v>23</v>
      </c>
      <c r="W11" s="115" t="s">
        <v>25</v>
      </c>
      <c r="X11" s="115" t="s">
        <v>24</v>
      </c>
      <c r="Y11" s="117" t="s">
        <v>74</v>
      </c>
      <c r="Z11" s="100" t="s">
        <v>7</v>
      </c>
      <c r="AA11" s="100" t="s">
        <v>8</v>
      </c>
      <c r="AB11" s="100" t="s">
        <v>9</v>
      </c>
      <c r="AC11" s="100" t="s">
        <v>10</v>
      </c>
      <c r="AD11" s="100" t="s">
        <v>11</v>
      </c>
      <c r="AE11" s="100" t="s">
        <v>12</v>
      </c>
      <c r="AF11" s="100" t="s">
        <v>13</v>
      </c>
      <c r="AG11" s="100" t="s">
        <v>14</v>
      </c>
      <c r="AH11" s="100" t="s">
        <v>15</v>
      </c>
      <c r="AI11" s="100" t="s">
        <v>16</v>
      </c>
      <c r="AJ11" s="100" t="s">
        <v>17</v>
      </c>
      <c r="AK11" s="100" t="s">
        <v>18</v>
      </c>
      <c r="AL11" s="100" t="s">
        <v>19</v>
      </c>
      <c r="AM11" s="100" t="s">
        <v>7</v>
      </c>
      <c r="AN11" s="100" t="s">
        <v>8</v>
      </c>
      <c r="AO11" s="100" t="s">
        <v>9</v>
      </c>
      <c r="AP11" s="100" t="s">
        <v>10</v>
      </c>
      <c r="AQ11" s="100" t="s">
        <v>11</v>
      </c>
      <c r="AR11" s="100" t="s">
        <v>12</v>
      </c>
      <c r="AS11" s="100" t="s">
        <v>13</v>
      </c>
      <c r="AT11" s="100" t="s">
        <v>14</v>
      </c>
      <c r="AU11" s="100" t="s">
        <v>15</v>
      </c>
      <c r="AV11" s="100" t="s">
        <v>16</v>
      </c>
      <c r="AW11" s="100" t="s">
        <v>17</v>
      </c>
      <c r="AX11" s="100" t="s">
        <v>18</v>
      </c>
      <c r="AY11" s="100" t="s">
        <v>19</v>
      </c>
    </row>
    <row r="12" spans="1:51" s="66" customFormat="1" ht="13.5" thickBot="1">
      <c r="A12" s="1" t="s">
        <v>78</v>
      </c>
      <c r="B12" s="64" t="s">
        <v>79</v>
      </c>
      <c r="C12" s="82">
        <f>+D12/'Meta Corte Hosp'!H63</f>
        <v>1.7391304347826086</v>
      </c>
      <c r="D12" s="79">
        <f aca="true" t="shared" si="0" ref="D12:D17">+Q12/R12</f>
        <v>0.5565217391304348</v>
      </c>
      <c r="E12" s="109">
        <f>VLOOKUP($B12,'[3]NUM2'!$G$2:$S$157,2,FALSE)</f>
        <v>12</v>
      </c>
      <c r="F12" s="109">
        <f>VLOOKUP($B12,'[3]NUM2'!$G$2:$S$157,3,FALSE)</f>
        <v>65</v>
      </c>
      <c r="G12" s="109">
        <f>VLOOKUP($B12,'[3]NUM2'!$G$2:$S$157,4,FALSE)</f>
        <v>42</v>
      </c>
      <c r="H12" s="109">
        <f>VLOOKUP($B12,'[3]NUM2'!$G$2:$S$157,5,FALSE)</f>
        <v>41</v>
      </c>
      <c r="I12" s="109">
        <f>VLOOKUP($B12,'[3]NUM2'!$G$2:$S$157,6,FALSE)</f>
        <v>16</v>
      </c>
      <c r="J12" s="109">
        <f>VLOOKUP($B12,'[3]NUM2'!$G$2:$S$157,7,FALSE)</f>
        <v>12</v>
      </c>
      <c r="K12" s="109">
        <f>VLOOKUP($B12,'[3]NUM2'!$G$2:$S$157,8,FALSE)</f>
        <v>7</v>
      </c>
      <c r="L12" s="109">
        <f>VLOOKUP($B12,'[3]NUM2'!$G$2:$S$157,9,FALSE)</f>
        <v>6</v>
      </c>
      <c r="M12" s="109">
        <f>VLOOKUP($B12,'[3]NUM2'!$G$2:$S$157,10,FALSE)</f>
        <v>27</v>
      </c>
      <c r="N12" s="109">
        <f>VLOOKUP($B12,'[3]NUM2'!$G$2:$S$157,11,FALSE)</f>
        <v>26</v>
      </c>
      <c r="O12" s="109">
        <f>VLOOKUP($B12,'[3]NUM2'!$G$2:$S$157,12,FALSE)</f>
        <v>2</v>
      </c>
      <c r="P12" s="2"/>
      <c r="Q12" s="4">
        <f aca="true" t="shared" si="1" ref="Q12:Q17">SUM(E12:P12)</f>
        <v>256</v>
      </c>
      <c r="R12" s="98">
        <f>+Y12-X12</f>
        <v>460</v>
      </c>
      <c r="S12" s="9">
        <v>377</v>
      </c>
      <c r="T12" s="16">
        <f aca="true" t="shared" si="2" ref="T12:T17">+S12+(Z12+AA12+AB12)-(AM12+AN12+AO12)</f>
        <v>376</v>
      </c>
      <c r="U12" s="94">
        <f>VLOOKUP($B12,'[2]DEN2'!$G$2:$I$157,2,FALSE)</f>
        <v>375</v>
      </c>
      <c r="V12" s="88">
        <f aca="true" t="shared" si="3" ref="V12:V17">+U12+(AF12+AG12)-(AS12+AT12)</f>
        <v>385</v>
      </c>
      <c r="W12" s="88">
        <f aca="true" t="shared" si="4" ref="W12:W17">+U12+(AF12+AG12+AH12+AI12)-(AS12+AT12+AU12+AV12)</f>
        <v>390</v>
      </c>
      <c r="X12" s="93">
        <f>+U12+(AF12+AG12+AH12+AI12+AJ12+AK12)-(AS12+AT12+AU12+AV12+AW12+AX12)</f>
        <v>391</v>
      </c>
      <c r="Y12" s="97">
        <v>851</v>
      </c>
      <c r="Z12" s="109">
        <f>VLOOKUP($B12,'[3]ACT DEN2'!$G$2:$S$153,2,FALSE)</f>
        <v>0</v>
      </c>
      <c r="AA12" s="136">
        <f>VLOOKUP($B12,'[3]ACT DEN2'!$G$2:$S$153,3,FALSE)</f>
        <v>2</v>
      </c>
      <c r="AB12" s="136">
        <f>VLOOKUP($B12,'[3]ACT DEN2'!$G$2:$S$153,4,FALSE)</f>
        <v>1</v>
      </c>
      <c r="AC12" s="136">
        <f>VLOOKUP($B12,'[3]ACT DEN2'!$G$2:$S$153,5,FALSE)</f>
        <v>1</v>
      </c>
      <c r="AD12" s="136">
        <f>VLOOKUP($B12,'[3]ACT DEN2'!$G$2:$S$153,6,FALSE)</f>
        <v>1</v>
      </c>
      <c r="AE12" s="136">
        <f>VLOOKUP($B12,'[3]ACT DEN2'!$G$2:$S$153,7,FALSE)</f>
        <v>6</v>
      </c>
      <c r="AF12" s="136">
        <f>VLOOKUP($B12,'[3]ACT DEN2'!$G$2:$S$153,8,FALSE)</f>
        <v>8</v>
      </c>
      <c r="AG12" s="136">
        <f>VLOOKUP($B12,'[3]ACT DEN2'!$G$2:$S$153,9,FALSE)</f>
        <v>4</v>
      </c>
      <c r="AH12" s="109">
        <f>VLOOKUP($B12,'[3]ACT DEN2'!$G$2:$S$153,10,FALSE)</f>
        <v>4</v>
      </c>
      <c r="AI12" s="109">
        <f>VLOOKUP($B12,'[3]ACT DEN2'!$G$2:$S$153,11,FALSE)</f>
        <v>3</v>
      </c>
      <c r="AJ12" s="109">
        <f>VLOOKUP($B12,'[3]ACT DEN2'!$G$2:$S$153,12,FALSE)</f>
        <v>1</v>
      </c>
      <c r="AK12" s="2"/>
      <c r="AL12" s="4">
        <f aca="true" t="shared" si="5" ref="AL12:AL17">SUM(Z12:AK12)</f>
        <v>31</v>
      </c>
      <c r="AM12" s="109">
        <f>VLOOKUP($B12,'[3]ACT DEN2'!$AB$2:$AN$119,2,FALSE)</f>
        <v>0</v>
      </c>
      <c r="AN12" s="109">
        <f>VLOOKUP($B12,'[3]ACT DEN2'!$AB$2:$AN$119,3,FALSE)</f>
        <v>3</v>
      </c>
      <c r="AO12" s="109">
        <f>VLOOKUP($B12,'[3]ACT DEN2'!$AB$2:$AN$119,4,FALSE)</f>
        <v>1</v>
      </c>
      <c r="AP12" s="109">
        <f>VLOOKUP($B12,'[3]ACT DEN2'!$AB$2:$AN$119,5,FALSE)</f>
        <v>0</v>
      </c>
      <c r="AQ12" s="109">
        <f>VLOOKUP($B12,'[3]ACT DEN2'!$AB$2:$AN$119,6,FALSE)</f>
        <v>1</v>
      </c>
      <c r="AR12" s="109">
        <f>VLOOKUP($B12,'[3]ACT DEN2'!$AB$2:$AN$119,7,FALSE)</f>
        <v>1</v>
      </c>
      <c r="AS12" s="109">
        <f>VLOOKUP($B12,'[3]ACT DEN2'!$AB$2:$AN$119,8,FALSE)</f>
        <v>2</v>
      </c>
      <c r="AT12" s="109">
        <f>VLOOKUP($B12,'[3]ACT DEN2'!$AB$2:$AN$119,9,FALSE)</f>
        <v>0</v>
      </c>
      <c r="AU12" s="109">
        <f>VLOOKUP($B12,'[3]ACT DEN2'!$AB$2:$AN$119,10,FALSE)</f>
        <v>2</v>
      </c>
      <c r="AV12" s="109">
        <f>VLOOKUP($B12,'[3]ACT DEN2'!$AB$2:$AN$119,11,FALSE)</f>
        <v>0</v>
      </c>
      <c r="AW12" s="109">
        <f>VLOOKUP($B12,'[3]ACT DEN2'!$AB$2:$AN$119,12,FALSE)</f>
        <v>0</v>
      </c>
      <c r="AX12" s="2"/>
      <c r="AY12" s="4">
        <f aca="true" t="shared" si="6" ref="AY12:AY17">SUM(AM12:AX12)</f>
        <v>10</v>
      </c>
    </row>
    <row r="13" spans="1:51" s="66" customFormat="1" ht="13.5" thickBot="1">
      <c r="A13" s="1" t="s">
        <v>53</v>
      </c>
      <c r="B13" s="64" t="s">
        <v>80</v>
      </c>
      <c r="C13" s="82">
        <f>+D13/'Meta Corte Hosp'!H64</f>
        <v>0.584853291038858</v>
      </c>
      <c r="D13" s="79">
        <f t="shared" si="0"/>
        <v>0.15206185567010308</v>
      </c>
      <c r="E13" s="109">
        <f>VLOOKUP($B13,'[3]NUM2'!$G$2:$S$157,2,FALSE)</f>
        <v>26</v>
      </c>
      <c r="F13" s="109">
        <f>VLOOKUP($B13,'[3]NUM2'!$G$2:$S$157,3,FALSE)</f>
        <v>5</v>
      </c>
      <c r="G13" s="109">
        <f>VLOOKUP($B13,'[3]NUM2'!$G$2:$S$157,4,FALSE)</f>
        <v>7</v>
      </c>
      <c r="H13" s="109">
        <f>VLOOKUP($B13,'[3]NUM2'!$G$2:$S$157,5,FALSE)</f>
        <v>12</v>
      </c>
      <c r="I13" s="109">
        <f>VLOOKUP($B13,'[3]NUM2'!$G$2:$S$157,6,FALSE)</f>
        <v>14</v>
      </c>
      <c r="J13" s="109">
        <f>VLOOKUP($B13,'[3]NUM2'!$G$2:$S$157,7,FALSE)</f>
        <v>12</v>
      </c>
      <c r="K13" s="109">
        <f>VLOOKUP($B13,'[3]NUM2'!$G$2:$S$157,8,FALSE)</f>
        <v>11</v>
      </c>
      <c r="L13" s="109">
        <f>VLOOKUP($B13,'[3]NUM2'!$G$2:$S$157,9,FALSE)</f>
        <v>10</v>
      </c>
      <c r="M13" s="109">
        <f>VLOOKUP($B13,'[3]NUM2'!$G$2:$S$157,10,FALSE)</f>
        <v>5</v>
      </c>
      <c r="N13" s="109">
        <f>VLOOKUP($B13,'[3]NUM2'!$G$2:$S$157,11,FALSE)</f>
        <v>8</v>
      </c>
      <c r="O13" s="109">
        <f>VLOOKUP($B13,'[3]NUM2'!$G$2:$S$157,12,FALSE)</f>
        <v>8</v>
      </c>
      <c r="P13" s="2"/>
      <c r="Q13" s="4">
        <f t="shared" si="1"/>
        <v>118</v>
      </c>
      <c r="R13" s="98">
        <f>+Y13-X13</f>
        <v>776</v>
      </c>
      <c r="S13" s="9">
        <v>435</v>
      </c>
      <c r="T13" s="16">
        <f t="shared" si="2"/>
        <v>460</v>
      </c>
      <c r="U13" s="94">
        <f>VLOOKUP($B13,'[2]DEN2'!$G$2:$I$157,2,FALSE)</f>
        <v>537</v>
      </c>
      <c r="V13" s="88">
        <f t="shared" si="3"/>
        <v>554</v>
      </c>
      <c r="W13" s="88">
        <f t="shared" si="4"/>
        <v>563</v>
      </c>
      <c r="X13" s="93">
        <f>+U13+(AF13+AG13+AH13+AI13+AJ13+AK13)-(AS13+AT13+AU13+AV13+AW13+AX13)</f>
        <v>563</v>
      </c>
      <c r="Y13" s="97">
        <v>1339</v>
      </c>
      <c r="Z13" s="109">
        <f>VLOOKUP($B13,'[3]ACT DEN2'!$G$2:$S$153,2,FALSE)</f>
        <v>3</v>
      </c>
      <c r="AA13" s="136">
        <f>VLOOKUP($B13,'[3]ACT DEN2'!$G$2:$S$153,3,FALSE)</f>
        <v>14</v>
      </c>
      <c r="AB13" s="136">
        <f>VLOOKUP($B13,'[3]ACT DEN2'!$G$2:$S$153,4,FALSE)</f>
        <v>8</v>
      </c>
      <c r="AC13" s="136">
        <f>VLOOKUP($B13,'[3]ACT DEN2'!$G$2:$S$153,5,FALSE)</f>
        <v>8</v>
      </c>
      <c r="AD13" s="136">
        <f>VLOOKUP($B13,'[3]ACT DEN2'!$G$2:$S$153,6,FALSE)</f>
        <v>2</v>
      </c>
      <c r="AE13" s="136">
        <f>VLOOKUP($B13,'[3]ACT DEN2'!$G$2:$S$153,7,FALSE)</f>
        <v>8</v>
      </c>
      <c r="AF13" s="136">
        <f>VLOOKUP($B13,'[3]ACT DEN2'!$G$2:$S$153,8,FALSE)</f>
        <v>5</v>
      </c>
      <c r="AG13" s="136">
        <f>VLOOKUP($B13,'[3]ACT DEN2'!$G$2:$S$153,9,FALSE)</f>
        <v>12</v>
      </c>
      <c r="AH13" s="109">
        <f>VLOOKUP($B13,'[3]ACT DEN2'!$G$2:$S$153,10,FALSE)</f>
        <v>4</v>
      </c>
      <c r="AI13" s="109">
        <f>VLOOKUP($B13,'[3]ACT DEN2'!$G$2:$S$153,11,FALSE)</f>
        <v>6</v>
      </c>
      <c r="AJ13" s="109">
        <f>VLOOKUP($B13,'[3]ACT DEN2'!$G$2:$S$153,12,FALSE)</f>
        <v>4</v>
      </c>
      <c r="AK13" s="2"/>
      <c r="AL13" s="4">
        <f t="shared" si="5"/>
        <v>74</v>
      </c>
      <c r="AM13" s="109">
        <f>VLOOKUP($B13,'[3]ACT DEN2'!$AB$2:$AN$119,2,FALSE)</f>
        <v>0</v>
      </c>
      <c r="AN13" s="109">
        <f>VLOOKUP($B13,'[3]ACT DEN2'!$AB$2:$AN$119,3,FALSE)</f>
        <v>0</v>
      </c>
      <c r="AO13" s="109">
        <f>VLOOKUP($B13,'[3]ACT DEN2'!$AB$2:$AN$119,4,FALSE)</f>
        <v>0</v>
      </c>
      <c r="AP13" s="109">
        <f>VLOOKUP($B13,'[3]ACT DEN2'!$AB$2:$AN$119,5,FALSE)</f>
        <v>0</v>
      </c>
      <c r="AQ13" s="109">
        <f>VLOOKUP($B13,'[3]ACT DEN2'!$AB$2:$AN$119,6,FALSE)</f>
        <v>0</v>
      </c>
      <c r="AR13" s="109">
        <f>VLOOKUP($B13,'[3]ACT DEN2'!$AB$2:$AN$119,7,FALSE)</f>
        <v>0</v>
      </c>
      <c r="AS13" s="109">
        <f>VLOOKUP($B13,'[3]ACT DEN2'!$AB$2:$AN$119,8,FALSE)</f>
        <v>0</v>
      </c>
      <c r="AT13" s="109">
        <f>VLOOKUP($B13,'[3]ACT DEN2'!$AB$2:$AN$119,9,FALSE)</f>
        <v>0</v>
      </c>
      <c r="AU13" s="109">
        <f>VLOOKUP($B13,'[3]ACT DEN2'!$AB$2:$AN$119,10,FALSE)</f>
        <v>0</v>
      </c>
      <c r="AV13" s="109">
        <f>VLOOKUP($B13,'[3]ACT DEN2'!$AB$2:$AN$119,11,FALSE)</f>
        <v>1</v>
      </c>
      <c r="AW13" s="109">
        <f>VLOOKUP($B13,'[3]ACT DEN2'!$AB$2:$AN$119,12,FALSE)</f>
        <v>4</v>
      </c>
      <c r="AX13" s="2"/>
      <c r="AY13" s="4">
        <f t="shared" si="6"/>
        <v>5</v>
      </c>
    </row>
    <row r="14" spans="1:51" s="66" customFormat="1" ht="13.5" thickBot="1">
      <c r="A14" s="1" t="s">
        <v>54</v>
      </c>
      <c r="B14" s="64" t="s">
        <v>81</v>
      </c>
      <c r="C14" s="82">
        <f>+D14/'Meta Corte Hosp'!H65</f>
        <v>0.5289778714436248</v>
      </c>
      <c r="D14" s="79">
        <f t="shared" si="0"/>
        <v>0.13753424657534247</v>
      </c>
      <c r="E14" s="109">
        <f>VLOOKUP($B14,'[3]NUM2'!$G$2:$S$157,2,FALSE)</f>
        <v>13</v>
      </c>
      <c r="F14" s="109">
        <f>VLOOKUP($B14,'[3]NUM2'!$G$2:$S$157,3,FALSE)</f>
        <v>10</v>
      </c>
      <c r="G14" s="109">
        <f>VLOOKUP($B14,'[3]NUM2'!$G$2:$S$157,4,FALSE)</f>
        <v>21</v>
      </c>
      <c r="H14" s="109">
        <f>VLOOKUP($B14,'[3]NUM2'!$G$2:$S$157,5,FALSE)</f>
        <v>27</v>
      </c>
      <c r="I14" s="109">
        <f>VLOOKUP($B14,'[3]NUM2'!$G$2:$S$157,6,FALSE)</f>
        <v>9</v>
      </c>
      <c r="J14" s="109">
        <f>VLOOKUP($B14,'[3]NUM2'!$G$2:$S$157,7,FALSE)</f>
        <v>11</v>
      </c>
      <c r="K14" s="109">
        <f>VLOOKUP($B14,'[3]NUM2'!$G$2:$S$157,8,FALSE)</f>
        <v>9</v>
      </c>
      <c r="L14" s="109">
        <f>VLOOKUP($B14,'[3]NUM2'!$G$2:$S$157,9,FALSE)</f>
        <v>41</v>
      </c>
      <c r="M14" s="109">
        <f>VLOOKUP($B14,'[3]NUM2'!$G$2:$S$157,10,FALSE)</f>
        <v>13</v>
      </c>
      <c r="N14" s="109">
        <f>VLOOKUP($B14,'[3]NUM2'!$G$2:$S$157,11,FALSE)</f>
        <v>23</v>
      </c>
      <c r="O14" s="109">
        <f>VLOOKUP($B14,'[3]NUM2'!$G$2:$S$157,12,FALSE)</f>
        <v>74</v>
      </c>
      <c r="P14" s="2"/>
      <c r="Q14" s="4">
        <f t="shared" si="1"/>
        <v>251</v>
      </c>
      <c r="R14" s="98">
        <f>+Y14-X14</f>
        <v>1825</v>
      </c>
      <c r="S14" s="9">
        <v>577</v>
      </c>
      <c r="T14" s="16">
        <f t="shared" si="2"/>
        <v>580</v>
      </c>
      <c r="U14" s="94">
        <f>VLOOKUP($B14,'[2]DEN2'!$G$2:$I$157,2,FALSE)</f>
        <v>577</v>
      </c>
      <c r="V14" s="88">
        <f t="shared" si="3"/>
        <v>582</v>
      </c>
      <c r="W14" s="88">
        <f t="shared" si="4"/>
        <v>582</v>
      </c>
      <c r="X14" s="93">
        <f>+U14+(AF14+AG14+AH14+AI14+AJ14+AK14)-(AS14+AT14+AU14+AV14+AW14+AX14)</f>
        <v>579</v>
      </c>
      <c r="Y14" s="97">
        <v>2404</v>
      </c>
      <c r="Z14" s="109">
        <f>VLOOKUP($B14,'[3]ACT DEN2'!$G$2:$S$153,2,FALSE)</f>
        <v>0</v>
      </c>
      <c r="AA14" s="136">
        <f>VLOOKUP($B14,'[3]ACT DEN2'!$G$2:$S$153,3,FALSE)</f>
        <v>3</v>
      </c>
      <c r="AB14" s="136">
        <f>VLOOKUP($B14,'[3]ACT DEN2'!$G$2:$S$153,4,FALSE)</f>
        <v>5</v>
      </c>
      <c r="AC14" s="136">
        <f>VLOOKUP($B14,'[3]ACT DEN2'!$G$2:$S$153,5,FALSE)</f>
        <v>6</v>
      </c>
      <c r="AD14" s="136">
        <f>VLOOKUP($B14,'[3]ACT DEN2'!$G$2:$S$153,6,FALSE)</f>
        <v>10</v>
      </c>
      <c r="AE14" s="136">
        <f>VLOOKUP($B14,'[3]ACT DEN2'!$G$2:$S$153,7,FALSE)</f>
        <v>8</v>
      </c>
      <c r="AF14" s="136">
        <f>VLOOKUP($B14,'[3]ACT DEN2'!$G$2:$S$153,8,FALSE)</f>
        <v>9</v>
      </c>
      <c r="AG14" s="136">
        <f>VLOOKUP($B14,'[3]ACT DEN2'!$G$2:$S$153,9,FALSE)</f>
        <v>15</v>
      </c>
      <c r="AH14" s="109">
        <f>VLOOKUP($B14,'[3]ACT DEN2'!$G$2:$S$153,10,FALSE)</f>
        <v>5</v>
      </c>
      <c r="AI14" s="109">
        <f>VLOOKUP($B14,'[3]ACT DEN2'!$G$2:$S$153,11,FALSE)</f>
        <v>5</v>
      </c>
      <c r="AJ14" s="109">
        <f>VLOOKUP($B14,'[3]ACT DEN2'!$G$2:$S$153,12,FALSE)</f>
        <v>5</v>
      </c>
      <c r="AK14" s="2"/>
      <c r="AL14" s="4">
        <f t="shared" si="5"/>
        <v>71</v>
      </c>
      <c r="AM14" s="109">
        <f>VLOOKUP($B14,'[3]ACT DEN2'!$AB$2:$AN$119,2,FALSE)</f>
        <v>0</v>
      </c>
      <c r="AN14" s="109">
        <f>VLOOKUP($B14,'[3]ACT DEN2'!$AB$2:$AN$119,3,FALSE)</f>
        <v>3</v>
      </c>
      <c r="AO14" s="109">
        <f>VLOOKUP($B14,'[3]ACT DEN2'!$AB$2:$AN$119,4,FALSE)</f>
        <v>2</v>
      </c>
      <c r="AP14" s="109">
        <f>VLOOKUP($B14,'[3]ACT DEN2'!$AB$2:$AN$119,5,FALSE)</f>
        <v>4</v>
      </c>
      <c r="AQ14" s="109">
        <f>VLOOKUP($B14,'[3]ACT DEN2'!$AB$2:$AN$119,6,FALSE)</f>
        <v>7</v>
      </c>
      <c r="AR14" s="109">
        <f>VLOOKUP($B14,'[3]ACT DEN2'!$AB$2:$AN$119,7,FALSE)</f>
        <v>11</v>
      </c>
      <c r="AS14" s="109">
        <f>VLOOKUP($B14,'[3]ACT DEN2'!$AB$2:$AN$119,8,FALSE)</f>
        <v>13</v>
      </c>
      <c r="AT14" s="109">
        <f>VLOOKUP($B14,'[3]ACT DEN2'!$AB$2:$AN$119,9,FALSE)</f>
        <v>6</v>
      </c>
      <c r="AU14" s="109">
        <f>VLOOKUP($B14,'[3]ACT DEN2'!$AB$2:$AN$119,10,FALSE)</f>
        <v>2</v>
      </c>
      <c r="AV14" s="109">
        <f>VLOOKUP($B14,'[3]ACT DEN2'!$AB$2:$AN$119,11,FALSE)</f>
        <v>8</v>
      </c>
      <c r="AW14" s="109">
        <f>VLOOKUP($B14,'[3]ACT DEN2'!$AB$2:$AN$119,12,FALSE)</f>
        <v>8</v>
      </c>
      <c r="AX14" s="2"/>
      <c r="AY14" s="4">
        <f t="shared" si="6"/>
        <v>64</v>
      </c>
    </row>
    <row r="15" spans="1:51" s="66" customFormat="1" ht="13.5" thickBot="1">
      <c r="A15" s="1" t="s">
        <v>55</v>
      </c>
      <c r="B15" s="64" t="s">
        <v>82</v>
      </c>
      <c r="C15" s="82">
        <f>+D15/'Meta Corte Hosp'!H66</f>
        <v>0.9515432592355669</v>
      </c>
      <c r="D15" s="79">
        <f t="shared" si="0"/>
        <v>0.24740124740124741</v>
      </c>
      <c r="E15" s="109">
        <f>VLOOKUP($B15,'[3]NUM2'!$G$2:$S$157,2,FALSE)</f>
        <v>8</v>
      </c>
      <c r="F15" s="109">
        <f>VLOOKUP($B15,'[3]NUM2'!$G$2:$S$157,3,FALSE)</f>
        <v>17</v>
      </c>
      <c r="G15" s="109">
        <f>VLOOKUP($B15,'[3]NUM2'!$G$2:$S$157,4,FALSE)</f>
        <v>13</v>
      </c>
      <c r="H15" s="109">
        <f>VLOOKUP($B15,'[3]NUM2'!$G$2:$S$157,5,FALSE)</f>
        <v>13</v>
      </c>
      <c r="I15" s="109">
        <f>VLOOKUP($B15,'[3]NUM2'!$G$2:$S$157,6,FALSE)</f>
        <v>11</v>
      </c>
      <c r="J15" s="109">
        <f>VLOOKUP($B15,'[3]NUM2'!$G$2:$S$157,7,FALSE)</f>
        <v>3</v>
      </c>
      <c r="K15" s="109">
        <f>VLOOKUP($B15,'[3]NUM2'!$G$2:$S$157,8,FALSE)</f>
        <v>1</v>
      </c>
      <c r="L15" s="109">
        <f>VLOOKUP($B15,'[3]NUM2'!$G$2:$S$157,9,FALSE)</f>
        <v>7</v>
      </c>
      <c r="M15" s="109">
        <f>VLOOKUP($B15,'[3]NUM2'!$G$2:$S$157,10,FALSE)</f>
        <v>34</v>
      </c>
      <c r="N15" s="109">
        <f>VLOOKUP($B15,'[3]NUM2'!$G$2:$S$157,11,FALSE)</f>
        <v>8</v>
      </c>
      <c r="O15" s="109">
        <f>VLOOKUP($B15,'[3]NUM2'!$G$2:$S$157,12,FALSE)</f>
        <v>4</v>
      </c>
      <c r="P15" s="2"/>
      <c r="Q15" s="4">
        <f t="shared" si="1"/>
        <v>119</v>
      </c>
      <c r="R15" s="98">
        <f>+Y15-X15</f>
        <v>481</v>
      </c>
      <c r="S15" s="9">
        <v>590</v>
      </c>
      <c r="T15" s="16">
        <f t="shared" si="2"/>
        <v>588</v>
      </c>
      <c r="U15" s="94">
        <f>VLOOKUP($B15,'[2]DEN2'!$G$2:$I$157,2,FALSE)</f>
        <v>557</v>
      </c>
      <c r="V15" s="88">
        <f t="shared" si="3"/>
        <v>560</v>
      </c>
      <c r="W15" s="88">
        <f t="shared" si="4"/>
        <v>557</v>
      </c>
      <c r="X15" s="93">
        <f>+U15+(AF15+AG15+AH15+AI15+AJ15+AK15)-(AS15+AT15+AU15+AV15+AW15+AX15)</f>
        <v>552</v>
      </c>
      <c r="Y15" s="97">
        <v>1033</v>
      </c>
      <c r="Z15" s="109">
        <f>VLOOKUP($B15,'[3]ACT DEN2'!$G$2:$S$153,2,FALSE)</f>
        <v>3</v>
      </c>
      <c r="AA15" s="136">
        <f>VLOOKUP($B15,'[3]ACT DEN2'!$G$2:$S$153,3,FALSE)</f>
        <v>4</v>
      </c>
      <c r="AB15" s="136">
        <f>VLOOKUP($B15,'[3]ACT DEN2'!$G$2:$S$153,4,FALSE)</f>
        <v>2</v>
      </c>
      <c r="AC15" s="136">
        <f>VLOOKUP($B15,'[3]ACT DEN2'!$G$2:$S$153,5,FALSE)</f>
        <v>2</v>
      </c>
      <c r="AD15" s="136">
        <f>VLOOKUP($B15,'[3]ACT DEN2'!$G$2:$S$153,6,FALSE)</f>
        <v>8</v>
      </c>
      <c r="AE15" s="136">
        <f>VLOOKUP($B15,'[3]ACT DEN2'!$G$2:$S$153,7,FALSE)</f>
        <v>4</v>
      </c>
      <c r="AF15" s="136">
        <f>VLOOKUP($B15,'[3]ACT DEN2'!$G$2:$S$153,8,FALSE)</f>
        <v>6</v>
      </c>
      <c r="AG15" s="136">
        <f>VLOOKUP($B15,'[3]ACT DEN2'!$G$2:$S$153,9,FALSE)</f>
        <v>11</v>
      </c>
      <c r="AH15" s="109">
        <f>VLOOKUP($B15,'[3]ACT DEN2'!$G$2:$S$153,10,FALSE)</f>
        <v>4</v>
      </c>
      <c r="AI15" s="109">
        <f>VLOOKUP($B15,'[3]ACT DEN2'!$G$2:$S$153,11,FALSE)</f>
        <v>3</v>
      </c>
      <c r="AJ15" s="109">
        <f>VLOOKUP($B15,'[3]ACT DEN2'!$G$2:$S$153,12,FALSE)</f>
        <v>5</v>
      </c>
      <c r="AK15" s="2"/>
      <c r="AL15" s="4">
        <f t="shared" si="5"/>
        <v>52</v>
      </c>
      <c r="AM15" s="109">
        <f>VLOOKUP($B15,'[3]ACT DEN2'!$AB$2:$AN$119,2,FALSE)</f>
        <v>3</v>
      </c>
      <c r="AN15" s="109">
        <f>VLOOKUP($B15,'[3]ACT DEN2'!$AB$2:$AN$119,3,FALSE)</f>
        <v>7</v>
      </c>
      <c r="AO15" s="109">
        <f>VLOOKUP($B15,'[3]ACT DEN2'!$AB$2:$AN$119,4,FALSE)</f>
        <v>1</v>
      </c>
      <c r="AP15" s="109">
        <f>VLOOKUP($B15,'[3]ACT DEN2'!$AB$2:$AN$119,5,FALSE)</f>
        <v>1</v>
      </c>
      <c r="AQ15" s="109">
        <f>VLOOKUP($B15,'[3]ACT DEN2'!$AB$2:$AN$119,6,FALSE)</f>
        <v>1</v>
      </c>
      <c r="AR15" s="109">
        <f>VLOOKUP($B15,'[3]ACT DEN2'!$AB$2:$AN$119,7,FALSE)</f>
        <v>7</v>
      </c>
      <c r="AS15" s="109">
        <f>VLOOKUP($B15,'[3]ACT DEN2'!$AB$2:$AN$119,8,FALSE)</f>
        <v>7</v>
      </c>
      <c r="AT15" s="109">
        <f>VLOOKUP($B15,'[3]ACT DEN2'!$AB$2:$AN$119,9,FALSE)</f>
        <v>7</v>
      </c>
      <c r="AU15" s="109">
        <f>VLOOKUP($B15,'[3]ACT DEN2'!$AB$2:$AN$119,10,FALSE)</f>
        <v>3</v>
      </c>
      <c r="AV15" s="109">
        <f>VLOOKUP($B15,'[3]ACT DEN2'!$AB$2:$AN$119,11,FALSE)</f>
        <v>7</v>
      </c>
      <c r="AW15" s="109">
        <f>VLOOKUP($B15,'[3]ACT DEN2'!$AB$2:$AN$119,12,FALSE)</f>
        <v>10</v>
      </c>
      <c r="AX15" s="2"/>
      <c r="AY15" s="4">
        <f t="shared" si="6"/>
        <v>54</v>
      </c>
    </row>
    <row r="16" spans="1:51" s="66" customFormat="1" ht="13.5" thickBot="1">
      <c r="A16" s="1" t="s">
        <v>56</v>
      </c>
      <c r="B16" s="64" t="s">
        <v>83</v>
      </c>
      <c r="C16" s="82">
        <f>+D16/'Meta Corte Hosp'!H67</f>
        <v>1.2121609225527454</v>
      </c>
      <c r="D16" s="79">
        <f t="shared" si="0"/>
        <v>0.3151618398637138</v>
      </c>
      <c r="E16" s="109">
        <f>VLOOKUP($B16,'[3]NUM2'!$G$2:$S$157,2,FALSE)</f>
        <v>10</v>
      </c>
      <c r="F16" s="109">
        <f>VLOOKUP($B16,'[3]NUM2'!$G$2:$S$157,3,FALSE)</f>
        <v>10</v>
      </c>
      <c r="G16" s="109">
        <f>VLOOKUP($B16,'[3]NUM2'!$G$2:$S$157,4,FALSE)</f>
        <v>8</v>
      </c>
      <c r="H16" s="109">
        <f>VLOOKUP($B16,'[3]NUM2'!$G$2:$S$157,5,FALSE)</f>
        <v>20</v>
      </c>
      <c r="I16" s="109">
        <f>VLOOKUP($B16,'[3]NUM2'!$G$2:$S$157,6,FALSE)</f>
        <v>23</v>
      </c>
      <c r="J16" s="109">
        <f>VLOOKUP($B16,'[3]NUM2'!$G$2:$S$157,7,FALSE)</f>
        <v>26</v>
      </c>
      <c r="K16" s="109">
        <f>VLOOKUP($B16,'[3]NUM2'!$G$2:$S$157,8,FALSE)</f>
        <v>18</v>
      </c>
      <c r="L16" s="109">
        <f>VLOOKUP($B16,'[3]NUM2'!$G$2:$S$157,9,FALSE)</f>
        <v>40</v>
      </c>
      <c r="M16" s="109">
        <f>VLOOKUP($B16,'[3]NUM2'!$G$2:$S$157,10,FALSE)</f>
        <v>9</v>
      </c>
      <c r="N16" s="109">
        <f>VLOOKUP($B16,'[3]NUM2'!$G$2:$S$157,11,FALSE)</f>
        <v>18</v>
      </c>
      <c r="O16" s="109">
        <f>VLOOKUP($B16,'[3]NUM2'!$G$2:$S$157,12,FALSE)</f>
        <v>3</v>
      </c>
      <c r="P16" s="2"/>
      <c r="Q16" s="4">
        <f t="shared" si="1"/>
        <v>185</v>
      </c>
      <c r="R16" s="98">
        <f>+Y16-X16</f>
        <v>587</v>
      </c>
      <c r="S16" s="9">
        <v>492</v>
      </c>
      <c r="T16" s="16">
        <f t="shared" si="2"/>
        <v>498</v>
      </c>
      <c r="U16" s="94">
        <f>VLOOKUP($B16,'[2]DEN2'!$G$2:$I$157,2,FALSE)</f>
        <v>509</v>
      </c>
      <c r="V16" s="88">
        <f t="shared" si="3"/>
        <v>516</v>
      </c>
      <c r="W16" s="88">
        <f t="shared" si="4"/>
        <v>519</v>
      </c>
      <c r="X16" s="93">
        <f>+U16+(AF16+AG16+AH16+AI16+AJ16+AK16)-(AS16+AT16+AU16+AV16+AW16+AX16)</f>
        <v>521</v>
      </c>
      <c r="Y16" s="97">
        <v>1108</v>
      </c>
      <c r="Z16" s="109">
        <f>VLOOKUP($B16,'[3]ACT DEN2'!$G$2:$S$153,2,FALSE)</f>
        <v>9</v>
      </c>
      <c r="AA16" s="136">
        <f>VLOOKUP($B16,'[3]ACT DEN2'!$G$2:$S$153,3,FALSE)</f>
        <v>6</v>
      </c>
      <c r="AB16" s="136">
        <f>VLOOKUP($B16,'[3]ACT DEN2'!$G$2:$S$153,4,FALSE)</f>
        <v>10</v>
      </c>
      <c r="AC16" s="136">
        <f>VLOOKUP($B16,'[3]ACT DEN2'!$G$2:$S$153,5,FALSE)</f>
        <v>6</v>
      </c>
      <c r="AD16" s="136">
        <f>VLOOKUP($B16,'[3]ACT DEN2'!$G$2:$S$153,6,FALSE)</f>
        <v>6</v>
      </c>
      <c r="AE16" s="136">
        <f>VLOOKUP($B16,'[3]ACT DEN2'!$G$2:$S$153,7,FALSE)</f>
        <v>5</v>
      </c>
      <c r="AF16" s="136">
        <f>VLOOKUP($B16,'[3]ACT DEN2'!$G$2:$S$153,8,FALSE)</f>
        <v>13</v>
      </c>
      <c r="AG16" s="136">
        <f>VLOOKUP($B16,'[3]ACT DEN2'!$G$2:$S$153,9,FALSE)</f>
        <v>6</v>
      </c>
      <c r="AH16" s="109">
        <f>VLOOKUP($B16,'[3]ACT DEN2'!$G$2:$S$153,10,FALSE)</f>
        <v>9</v>
      </c>
      <c r="AI16" s="109">
        <f>VLOOKUP($B16,'[3]ACT DEN2'!$G$2:$S$153,11,FALSE)</f>
        <v>1</v>
      </c>
      <c r="AJ16" s="109">
        <f>VLOOKUP($B16,'[3]ACT DEN2'!$G$2:$S$153,12,FALSE)</f>
        <v>2</v>
      </c>
      <c r="AK16" s="2"/>
      <c r="AL16" s="4">
        <f t="shared" si="5"/>
        <v>73</v>
      </c>
      <c r="AM16" s="109">
        <f>VLOOKUP($B16,'[3]ACT DEN2'!$AB$2:$AN$119,2,FALSE)</f>
        <v>0</v>
      </c>
      <c r="AN16" s="109">
        <f>VLOOKUP($B16,'[3]ACT DEN2'!$AB$2:$AN$119,3,FALSE)</f>
        <v>13</v>
      </c>
      <c r="AO16" s="109">
        <f>VLOOKUP($B16,'[3]ACT DEN2'!$AB$2:$AN$119,4,FALSE)</f>
        <v>6</v>
      </c>
      <c r="AP16" s="109">
        <f>VLOOKUP($B16,'[3]ACT DEN2'!$AB$2:$AN$119,5,FALSE)</f>
        <v>1</v>
      </c>
      <c r="AQ16" s="109">
        <f>VLOOKUP($B16,'[3]ACT DEN2'!$AB$2:$AN$119,6,FALSE)</f>
        <v>0</v>
      </c>
      <c r="AR16" s="109">
        <f>VLOOKUP($B16,'[3]ACT DEN2'!$AB$2:$AN$119,7,FALSE)</f>
        <v>12</v>
      </c>
      <c r="AS16" s="109">
        <f>VLOOKUP($B16,'[3]ACT DEN2'!$AB$2:$AN$119,8,FALSE)</f>
        <v>8</v>
      </c>
      <c r="AT16" s="109">
        <f>VLOOKUP($B16,'[3]ACT DEN2'!$AB$2:$AN$119,9,FALSE)</f>
        <v>4</v>
      </c>
      <c r="AU16" s="109">
        <f>VLOOKUP($B16,'[3]ACT DEN2'!$AB$2:$AN$119,10,FALSE)</f>
        <v>4</v>
      </c>
      <c r="AV16" s="109">
        <f>VLOOKUP($B16,'[3]ACT DEN2'!$AB$2:$AN$119,11,FALSE)</f>
        <v>3</v>
      </c>
      <c r="AW16" s="109">
        <f>VLOOKUP($B16,'[3]ACT DEN2'!$AB$2:$AN$119,12,FALSE)</f>
        <v>0</v>
      </c>
      <c r="AX16" s="2"/>
      <c r="AY16" s="4">
        <f t="shared" si="6"/>
        <v>51</v>
      </c>
    </row>
    <row r="17" spans="1:51" s="66" customFormat="1" ht="13.5" thickBot="1">
      <c r="A17" s="1" t="s">
        <v>57</v>
      </c>
      <c r="B17" s="64" t="s">
        <v>84</v>
      </c>
      <c r="C17" s="82">
        <f>+D17/'Meta Corte Hosp'!H68</f>
        <v>0.6934812760055478</v>
      </c>
      <c r="D17" s="79">
        <f t="shared" si="0"/>
        <v>0.1941747572815534</v>
      </c>
      <c r="E17" s="109">
        <f>VLOOKUP($B17,'[3]NUM2'!$G$2:$S$157,2,FALSE)</f>
        <v>10</v>
      </c>
      <c r="F17" s="109">
        <f>VLOOKUP($B17,'[3]NUM2'!$G$2:$S$157,3,FALSE)</f>
        <v>11</v>
      </c>
      <c r="G17" s="109">
        <f>VLOOKUP($B17,'[3]NUM2'!$G$2:$S$157,4,FALSE)</f>
        <v>6</v>
      </c>
      <c r="H17" s="109">
        <f>VLOOKUP($B17,'[3]NUM2'!$G$2:$S$157,5,FALSE)</f>
        <v>11</v>
      </c>
      <c r="I17" s="109">
        <f>VLOOKUP($B17,'[3]NUM2'!$G$2:$S$157,6,FALSE)</f>
        <v>8</v>
      </c>
      <c r="J17" s="109">
        <f>VLOOKUP($B17,'[3]NUM2'!$G$2:$S$157,7,FALSE)</f>
        <v>3</v>
      </c>
      <c r="K17" s="109">
        <f>VLOOKUP($B17,'[3]NUM2'!$G$2:$S$157,8,FALSE)</f>
        <v>3</v>
      </c>
      <c r="L17" s="109">
        <f>VLOOKUP($B17,'[3]NUM2'!$G$2:$S$157,9,FALSE)</f>
        <v>8</v>
      </c>
      <c r="M17" s="109">
        <f>VLOOKUP($B17,'[3]NUM2'!$G$2:$S$157,10,FALSE)</f>
        <v>13</v>
      </c>
      <c r="N17" s="109">
        <f>VLOOKUP($B17,'[3]NUM2'!$G$2:$S$157,11,FALSE)</f>
        <v>5</v>
      </c>
      <c r="O17" s="109">
        <f>VLOOKUP($B17,'[3]NUM2'!$G$2:$S$157,12,FALSE)</f>
        <v>2</v>
      </c>
      <c r="P17" s="2"/>
      <c r="Q17" s="4">
        <f t="shared" si="1"/>
        <v>80</v>
      </c>
      <c r="R17" s="98">
        <f>+Y17-X17</f>
        <v>412</v>
      </c>
      <c r="S17" s="9">
        <v>272</v>
      </c>
      <c r="T17" s="16">
        <f t="shared" si="2"/>
        <v>278</v>
      </c>
      <c r="U17" s="94">
        <f>VLOOKUP($B17,'[2]DEN2'!$G$2:$I$157,2,FALSE)</f>
        <v>256</v>
      </c>
      <c r="V17" s="88">
        <f t="shared" si="3"/>
        <v>261</v>
      </c>
      <c r="W17" s="88">
        <f t="shared" si="4"/>
        <v>265</v>
      </c>
      <c r="X17" s="93">
        <f>+U17+(AF17+AG17+AH17+AI17+AJ17+AK17)-(AS17+AT17+AU17+AV17+AW17+AX17)</f>
        <v>267</v>
      </c>
      <c r="Y17" s="97">
        <v>679</v>
      </c>
      <c r="Z17" s="109">
        <f>VLOOKUP($B17,'[3]ACT DEN2'!$G$2:$S$153,2,FALSE)</f>
        <v>3</v>
      </c>
      <c r="AA17" s="136">
        <f>VLOOKUP($B17,'[3]ACT DEN2'!$G$2:$S$153,3,FALSE)</f>
        <v>2</v>
      </c>
      <c r="AB17" s="136">
        <f>VLOOKUP($B17,'[3]ACT DEN2'!$G$2:$S$153,4,FALSE)</f>
        <v>2</v>
      </c>
      <c r="AC17" s="136">
        <f>VLOOKUP($B17,'[3]ACT DEN2'!$G$2:$S$153,5,FALSE)</f>
        <v>7</v>
      </c>
      <c r="AD17" s="136">
        <f>VLOOKUP($B17,'[3]ACT DEN2'!$G$2:$S$153,6,FALSE)</f>
        <v>4</v>
      </c>
      <c r="AE17" s="136">
        <f>VLOOKUP($B17,'[3]ACT DEN2'!$G$2:$S$153,7,FALSE)</f>
        <v>4</v>
      </c>
      <c r="AF17" s="136">
        <f>VLOOKUP($B17,'[3]ACT DEN2'!$G$2:$S$153,8,FALSE)</f>
        <v>2</v>
      </c>
      <c r="AG17" s="136">
        <f>VLOOKUP($B17,'[3]ACT DEN2'!$G$2:$S$153,9,FALSE)</f>
        <v>4</v>
      </c>
      <c r="AH17" s="109">
        <f>VLOOKUP($B17,'[3]ACT DEN2'!$G$2:$S$153,10,FALSE)</f>
        <v>1</v>
      </c>
      <c r="AI17" s="109">
        <f>VLOOKUP($B17,'[3]ACT DEN2'!$G$2:$S$153,11,FALSE)</f>
        <v>3</v>
      </c>
      <c r="AJ17" s="109">
        <f>VLOOKUP($B17,'[3]ACT DEN2'!$G$2:$S$153,12,FALSE)</f>
        <v>2</v>
      </c>
      <c r="AK17" s="2"/>
      <c r="AL17" s="4">
        <f t="shared" si="5"/>
        <v>34</v>
      </c>
      <c r="AM17" s="109">
        <f>VLOOKUP($B17,'[3]ACT DEN2'!$AB$2:$AN$119,2,FALSE)</f>
        <v>1</v>
      </c>
      <c r="AN17" s="109">
        <f>VLOOKUP($B17,'[3]ACT DEN2'!$AB$2:$AN$119,3,FALSE)</f>
        <v>0</v>
      </c>
      <c r="AO17" s="109">
        <f>VLOOKUP($B17,'[3]ACT DEN2'!$AB$2:$AN$119,4,FALSE)</f>
        <v>0</v>
      </c>
      <c r="AP17" s="109">
        <f>VLOOKUP($B17,'[3]ACT DEN2'!$AB$2:$AN$119,5,FALSE)</f>
        <v>0</v>
      </c>
      <c r="AQ17" s="109">
        <f>VLOOKUP($B17,'[3]ACT DEN2'!$AB$2:$AN$119,6,FALSE)</f>
        <v>1</v>
      </c>
      <c r="AR17" s="109">
        <f>VLOOKUP($B17,'[3]ACT DEN2'!$AB$2:$AN$119,7,FALSE)</f>
        <v>0</v>
      </c>
      <c r="AS17" s="109">
        <f>VLOOKUP($B17,'[3]ACT DEN2'!$AB$2:$AN$119,8,FALSE)</f>
        <v>1</v>
      </c>
      <c r="AT17" s="109">
        <f>VLOOKUP($B17,'[3]ACT DEN2'!$AB$2:$AN$119,9,FALSE)</f>
        <v>0</v>
      </c>
      <c r="AU17" s="109">
        <f>VLOOKUP($B17,'[3]ACT DEN2'!$AB$2:$AN$119,10,FALSE)</f>
        <v>0</v>
      </c>
      <c r="AV17" s="109">
        <f>VLOOKUP($B17,'[3]ACT DEN2'!$AB$2:$AN$119,11,FALSE)</f>
        <v>0</v>
      </c>
      <c r="AW17" s="109">
        <f>VLOOKUP($B17,'[3]ACT DEN2'!$AB$2:$AN$119,12,FALSE)</f>
        <v>0</v>
      </c>
      <c r="AX17" s="2"/>
      <c r="AY17" s="4">
        <f t="shared" si="6"/>
        <v>3</v>
      </c>
    </row>
    <row r="18" spans="1:51" s="71" customFormat="1" ht="12.75">
      <c r="A18" s="69"/>
      <c r="B18" s="68" t="s">
        <v>85</v>
      </c>
      <c r="C18" s="68"/>
      <c r="D18" s="89"/>
      <c r="E18" s="70">
        <f>SUM(E12:E17)</f>
        <v>79</v>
      </c>
      <c r="F18" s="70">
        <f aca="true" t="shared" si="7" ref="F18:Q18">SUM(F12:F17)</f>
        <v>118</v>
      </c>
      <c r="G18" s="70">
        <f t="shared" si="7"/>
        <v>97</v>
      </c>
      <c r="H18" s="70">
        <f t="shared" si="7"/>
        <v>124</v>
      </c>
      <c r="I18" s="70">
        <f t="shared" si="7"/>
        <v>81</v>
      </c>
      <c r="J18" s="70">
        <f t="shared" si="7"/>
        <v>67</v>
      </c>
      <c r="K18" s="70">
        <f t="shared" si="7"/>
        <v>49</v>
      </c>
      <c r="L18" s="70">
        <f t="shared" si="7"/>
        <v>112</v>
      </c>
      <c r="M18" s="70">
        <f t="shared" si="7"/>
        <v>101</v>
      </c>
      <c r="N18" s="70">
        <f t="shared" si="7"/>
        <v>88</v>
      </c>
      <c r="O18" s="70">
        <f t="shared" si="7"/>
        <v>93</v>
      </c>
      <c r="P18" s="70">
        <f t="shared" si="7"/>
        <v>0</v>
      </c>
      <c r="Q18" s="70">
        <f t="shared" si="7"/>
        <v>1009</v>
      </c>
      <c r="R18" s="73">
        <f>SUM(R12:R17)</f>
        <v>4541</v>
      </c>
      <c r="S18" s="73">
        <f aca="true" t="shared" si="8" ref="S18:AY18">SUM(S12:S17)</f>
        <v>2743</v>
      </c>
      <c r="T18" s="73">
        <f t="shared" si="8"/>
        <v>2780</v>
      </c>
      <c r="U18" s="73">
        <f>SUM(U12:U17)</f>
        <v>2811</v>
      </c>
      <c r="V18" s="73">
        <f>SUM(V12:V17)</f>
        <v>2858</v>
      </c>
      <c r="W18" s="73">
        <f>SUM(W12:W17)</f>
        <v>2876</v>
      </c>
      <c r="X18" s="73">
        <f>SUM(X12:X17)</f>
        <v>2873</v>
      </c>
      <c r="Y18" s="73">
        <f t="shared" si="8"/>
        <v>7414</v>
      </c>
      <c r="Z18" s="70">
        <f t="shared" si="8"/>
        <v>18</v>
      </c>
      <c r="AA18" s="70">
        <f t="shared" si="8"/>
        <v>31</v>
      </c>
      <c r="AB18" s="70">
        <f t="shared" si="8"/>
        <v>28</v>
      </c>
      <c r="AC18" s="70">
        <f t="shared" si="8"/>
        <v>30</v>
      </c>
      <c r="AD18" s="70">
        <f t="shared" si="8"/>
        <v>31</v>
      </c>
      <c r="AE18" s="70">
        <f t="shared" si="8"/>
        <v>35</v>
      </c>
      <c r="AF18" s="70">
        <f t="shared" si="8"/>
        <v>43</v>
      </c>
      <c r="AG18" s="70">
        <f t="shared" si="8"/>
        <v>52</v>
      </c>
      <c r="AH18" s="70">
        <f t="shared" si="8"/>
        <v>27</v>
      </c>
      <c r="AI18" s="70">
        <f t="shared" si="8"/>
        <v>21</v>
      </c>
      <c r="AJ18" s="70">
        <f t="shared" si="8"/>
        <v>19</v>
      </c>
      <c r="AK18" s="70">
        <f t="shared" si="8"/>
        <v>0</v>
      </c>
      <c r="AL18" s="70">
        <f t="shared" si="8"/>
        <v>335</v>
      </c>
      <c r="AM18" s="70">
        <f t="shared" si="8"/>
        <v>4</v>
      </c>
      <c r="AN18" s="70">
        <f t="shared" si="8"/>
        <v>26</v>
      </c>
      <c r="AO18" s="70">
        <f t="shared" si="8"/>
        <v>10</v>
      </c>
      <c r="AP18" s="70">
        <f t="shared" si="8"/>
        <v>6</v>
      </c>
      <c r="AQ18" s="70">
        <f t="shared" si="8"/>
        <v>10</v>
      </c>
      <c r="AR18" s="70">
        <f t="shared" si="8"/>
        <v>31</v>
      </c>
      <c r="AS18" s="70">
        <f t="shared" si="8"/>
        <v>31</v>
      </c>
      <c r="AT18" s="70">
        <f t="shared" si="8"/>
        <v>17</v>
      </c>
      <c r="AU18" s="70">
        <f t="shared" si="8"/>
        <v>11</v>
      </c>
      <c r="AV18" s="70">
        <f t="shared" si="8"/>
        <v>19</v>
      </c>
      <c r="AW18" s="70">
        <f t="shared" si="8"/>
        <v>22</v>
      </c>
      <c r="AX18" s="70">
        <f t="shared" si="8"/>
        <v>0</v>
      </c>
      <c r="AY18" s="70">
        <f t="shared" si="8"/>
        <v>187</v>
      </c>
    </row>
    <row r="20" ht="15">
      <c r="Q20" s="8"/>
    </row>
  </sheetData>
  <sheetProtection/>
  <mergeCells count="11">
    <mergeCell ref="Z10:AL10"/>
    <mergeCell ref="A1:A10"/>
    <mergeCell ref="S10:X10"/>
    <mergeCell ref="AM10:AY10"/>
    <mergeCell ref="D1:D10"/>
    <mergeCell ref="C1:C11"/>
    <mergeCell ref="B1:B10"/>
    <mergeCell ref="E1:AY1"/>
    <mergeCell ref="E2:Q9"/>
    <mergeCell ref="R2:AY9"/>
    <mergeCell ref="E10:Q10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9"/>
  <sheetViews>
    <sheetView zoomScalePageLayoutView="0" workbookViewId="0" topLeftCell="A1">
      <pane xSplit="2" ySplit="11" topLeftCell="C12" activePane="bottomRight" state="frozen"/>
      <selection pane="topLeft" activeCell="C1" sqref="C1:C16384"/>
      <selection pane="topRight" activeCell="C1" sqref="C1:C16384"/>
      <selection pane="bottomLeft" activeCell="C1" sqref="C1:C16384"/>
      <selection pane="bottomRight" activeCell="E12" sqref="E12:O12"/>
    </sheetView>
  </sheetViews>
  <sheetFormatPr defaultColWidth="11.421875" defaultRowHeight="15"/>
  <cols>
    <col min="1" max="1" width="29.00390625" style="0" customWidth="1"/>
    <col min="2" max="2" width="36.7109375" style="0" bestFit="1" customWidth="1"/>
    <col min="3" max="3" width="14.421875" style="0" customWidth="1"/>
    <col min="4" max="4" width="12.7109375" style="0" customWidth="1"/>
    <col min="5" max="5" width="8.57421875" style="20" customWidth="1"/>
    <col min="6" max="6" width="9.8515625" style="20" bestFit="1" customWidth="1"/>
    <col min="7" max="10" width="7.28125" style="0" bestFit="1" customWidth="1"/>
    <col min="11" max="11" width="7.57421875" style="0" customWidth="1"/>
    <col min="12" max="12" width="8.140625" style="0" bestFit="1" customWidth="1"/>
    <col min="13" max="16" width="7.421875" style="0" bestFit="1" customWidth="1"/>
    <col min="17" max="17" width="11.8515625" style="0" bestFit="1" customWidth="1"/>
    <col min="18" max="18" width="16.28125" style="0" customWidth="1"/>
    <col min="19" max="19" width="16.7109375" style="0" customWidth="1"/>
  </cols>
  <sheetData>
    <row r="1" spans="1:19" ht="94.5" customHeight="1" thickBot="1" thickTop="1">
      <c r="A1" s="165" t="s">
        <v>0</v>
      </c>
      <c r="B1" s="159" t="s">
        <v>1</v>
      </c>
      <c r="C1" s="159" t="s">
        <v>63</v>
      </c>
      <c r="D1" s="183" t="s">
        <v>60</v>
      </c>
      <c r="E1" s="193" t="s">
        <v>32</v>
      </c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</row>
    <row r="2" spans="1:19" ht="15" customHeight="1">
      <c r="A2" s="166"/>
      <c r="B2" s="169"/>
      <c r="C2" s="160"/>
      <c r="D2" s="184"/>
      <c r="E2" s="173" t="s">
        <v>3</v>
      </c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3" t="s">
        <v>4</v>
      </c>
      <c r="S2" s="170"/>
    </row>
    <row r="3" spans="1:19" ht="15" customHeight="1">
      <c r="A3" s="166"/>
      <c r="B3" s="169"/>
      <c r="C3" s="160"/>
      <c r="D3" s="184"/>
      <c r="E3" s="175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5"/>
      <c r="S3" s="171"/>
    </row>
    <row r="4" spans="1:19" ht="15" customHeight="1">
      <c r="A4" s="166"/>
      <c r="B4" s="169"/>
      <c r="C4" s="160"/>
      <c r="D4" s="184"/>
      <c r="E4" s="175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5"/>
      <c r="S4" s="171"/>
    </row>
    <row r="5" spans="1:19" ht="15" customHeight="1">
      <c r="A5" s="166"/>
      <c r="B5" s="169"/>
      <c r="C5" s="160"/>
      <c r="D5" s="184"/>
      <c r="E5" s="175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5"/>
      <c r="S5" s="171"/>
    </row>
    <row r="6" spans="1:19" ht="15" customHeight="1">
      <c r="A6" s="166"/>
      <c r="B6" s="169"/>
      <c r="C6" s="160"/>
      <c r="D6" s="184"/>
      <c r="E6" s="175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5"/>
      <c r="S6" s="171"/>
    </row>
    <row r="7" spans="1:19" ht="15" customHeight="1">
      <c r="A7" s="166"/>
      <c r="B7" s="169"/>
      <c r="C7" s="160"/>
      <c r="D7" s="184"/>
      <c r="E7" s="175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5"/>
      <c r="S7" s="171"/>
    </row>
    <row r="8" spans="1:19" ht="15" customHeight="1">
      <c r="A8" s="166"/>
      <c r="B8" s="169"/>
      <c r="C8" s="160"/>
      <c r="D8" s="184"/>
      <c r="E8" s="175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5"/>
      <c r="S8" s="171"/>
    </row>
    <row r="9" spans="1:19" ht="15.75" customHeight="1" thickBot="1">
      <c r="A9" s="166"/>
      <c r="B9" s="169"/>
      <c r="C9" s="160"/>
      <c r="D9" s="184"/>
      <c r="E9" s="177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7"/>
      <c r="S9" s="172"/>
    </row>
    <row r="10" spans="1:19" ht="57.75" customHeight="1" thickBot="1">
      <c r="A10" s="167"/>
      <c r="B10" s="161"/>
      <c r="C10" s="160"/>
      <c r="D10" s="185"/>
      <c r="E10" s="163" t="s">
        <v>31</v>
      </c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4"/>
      <c r="R10" s="191" t="s">
        <v>135</v>
      </c>
      <c r="S10" s="191"/>
    </row>
    <row r="11" spans="1:19" ht="15.75" thickBot="1">
      <c r="A11" s="100"/>
      <c r="B11" s="100"/>
      <c r="C11" s="161"/>
      <c r="D11" s="100" t="s">
        <v>61</v>
      </c>
      <c r="E11" s="101" t="s">
        <v>7</v>
      </c>
      <c r="F11" s="101" t="s">
        <v>8</v>
      </c>
      <c r="G11" s="100" t="s">
        <v>9</v>
      </c>
      <c r="H11" s="100" t="s">
        <v>10</v>
      </c>
      <c r="I11" s="100" t="s">
        <v>11</v>
      </c>
      <c r="J11" s="100" t="s">
        <v>12</v>
      </c>
      <c r="K11" s="100" t="s">
        <v>13</v>
      </c>
      <c r="L11" s="100" t="s">
        <v>14</v>
      </c>
      <c r="M11" s="100" t="s">
        <v>15</v>
      </c>
      <c r="N11" s="100" t="s">
        <v>16</v>
      </c>
      <c r="O11" s="100" t="s">
        <v>17</v>
      </c>
      <c r="P11" s="100" t="s">
        <v>18</v>
      </c>
      <c r="Q11" s="100" t="s">
        <v>19</v>
      </c>
      <c r="R11" s="192"/>
      <c r="S11" s="192"/>
    </row>
    <row r="12" spans="1:20" s="67" customFormat="1" ht="13.5" thickBot="1">
      <c r="A12" s="1" t="s">
        <v>78</v>
      </c>
      <c r="B12" s="64" t="s">
        <v>79</v>
      </c>
      <c r="C12" s="82">
        <f>+D12/'Meta Corte Hosp'!I63</f>
        <v>1.0537727666955767</v>
      </c>
      <c r="D12" s="79">
        <f>+Q12/R12</f>
        <v>0.4215091066782307</v>
      </c>
      <c r="E12" s="109">
        <f>VLOOKUP($B12,'[3]NUM3'!$G$2:$S$157,2,FALSE)</f>
        <v>3</v>
      </c>
      <c r="F12" s="109">
        <f>VLOOKUP($B12,'[3]NUM3'!$G$2:$S$157,3,FALSE)</f>
        <v>125</v>
      </c>
      <c r="G12" s="109">
        <f>VLOOKUP($B12,'[3]NUM3'!$G$2:$S$157,4,FALSE)</f>
        <v>64</v>
      </c>
      <c r="H12" s="109">
        <f>VLOOKUP($B12,'[3]NUM3'!$G$2:$S$157,5,FALSE)</f>
        <v>10</v>
      </c>
      <c r="I12" s="109">
        <f>VLOOKUP($B12,'[3]NUM3'!$G$2:$S$157,6,FALSE)</f>
        <v>52</v>
      </c>
      <c r="J12" s="109">
        <f>VLOOKUP($B12,'[3]NUM3'!$G$2:$S$157,7,FALSE)</f>
        <v>47</v>
      </c>
      <c r="K12" s="109">
        <f>VLOOKUP($B12,'[3]NUM3'!$G$2:$S$157,8,FALSE)</f>
        <v>38</v>
      </c>
      <c r="L12" s="109">
        <f>VLOOKUP($B12,'[3]NUM3'!$G$2:$S$157,9,FALSE)</f>
        <v>43</v>
      </c>
      <c r="M12" s="109">
        <f>VLOOKUP($B12,'[3]NUM3'!$G$2:$S$157,10,FALSE)</f>
        <v>44</v>
      </c>
      <c r="N12" s="109">
        <f>VLOOKUP($B12,'[3]NUM3'!$G$2:$S$157,11,FALSE)</f>
        <v>38</v>
      </c>
      <c r="O12" s="109">
        <f>VLOOKUP($B12,'[3]NUM3'!$G$2:$S$157,12,FALSE)</f>
        <v>22</v>
      </c>
      <c r="P12" s="72"/>
      <c r="Q12" s="9">
        <f aca="true" t="shared" si="0" ref="Q12:Q17">SUM(E12:P12)</f>
        <v>486</v>
      </c>
      <c r="R12" s="187">
        <v>1153</v>
      </c>
      <c r="S12" s="188"/>
      <c r="T12" s="72"/>
    </row>
    <row r="13" spans="1:20" s="67" customFormat="1" ht="13.5" thickBot="1">
      <c r="A13" s="1" t="s">
        <v>53</v>
      </c>
      <c r="B13" s="64" t="s">
        <v>80</v>
      </c>
      <c r="C13" s="82">
        <f>+D13/'Meta Corte Hosp'!I64</f>
        <v>0.313910688242239</v>
      </c>
      <c r="D13" s="80">
        <f>+Q13/R13</f>
        <v>0.17265087853323147</v>
      </c>
      <c r="E13" s="109">
        <f>VLOOKUP($B13,'[3]NUM3'!$G$2:$S$157,2,FALSE)</f>
        <v>0</v>
      </c>
      <c r="F13" s="109">
        <f>VLOOKUP($B13,'[3]NUM3'!$G$2:$S$157,3,FALSE)</f>
        <v>0</v>
      </c>
      <c r="G13" s="109">
        <f>VLOOKUP($B13,'[3]NUM3'!$G$2:$S$157,4,FALSE)</f>
        <v>0</v>
      </c>
      <c r="H13" s="109">
        <f>VLOOKUP($B13,'[3]NUM3'!$G$2:$S$157,5,FALSE)</f>
        <v>0</v>
      </c>
      <c r="I13" s="109">
        <f>VLOOKUP($B13,'[3]NUM3'!$G$2:$S$157,6,FALSE)</f>
        <v>2</v>
      </c>
      <c r="J13" s="109">
        <f>VLOOKUP($B13,'[3]NUM3'!$G$2:$S$157,7,FALSE)</f>
        <v>31</v>
      </c>
      <c r="K13" s="109">
        <f>VLOOKUP($B13,'[3]NUM3'!$G$2:$S$157,8,FALSE)</f>
        <v>17</v>
      </c>
      <c r="L13" s="109">
        <f>VLOOKUP($B13,'[3]NUM3'!$G$2:$S$157,9,FALSE)</f>
        <v>27</v>
      </c>
      <c r="M13" s="109">
        <f>VLOOKUP($B13,'[3]NUM3'!$G$2:$S$157,10,FALSE)</f>
        <v>19</v>
      </c>
      <c r="N13" s="109">
        <f>VLOOKUP($B13,'[3]NUM3'!$G$2:$S$157,11,FALSE)</f>
        <v>25</v>
      </c>
      <c r="O13" s="109">
        <f>VLOOKUP($B13,'[3]NUM3'!$G$2:$S$157,12,FALSE)</f>
        <v>105</v>
      </c>
      <c r="P13" s="72"/>
      <c r="Q13" s="9">
        <f t="shared" si="0"/>
        <v>226</v>
      </c>
      <c r="R13" s="187">
        <v>1309</v>
      </c>
      <c r="S13" s="188"/>
      <c r="T13" s="72"/>
    </row>
    <row r="14" spans="1:20" s="67" customFormat="1" ht="13.5" thickBot="1">
      <c r="A14" s="1" t="s">
        <v>54</v>
      </c>
      <c r="B14" s="64" t="s">
        <v>81</v>
      </c>
      <c r="C14" s="82">
        <f>+D14/'Meta Corte Hosp'!I65</f>
        <v>0.5537656061216271</v>
      </c>
      <c r="D14" s="80">
        <f>+Q14/R14</f>
        <v>0.22150624244865083</v>
      </c>
      <c r="E14" s="109">
        <f>VLOOKUP($B14,'[3]NUM3'!$G$2:$S$157,2,FALSE)</f>
        <v>0</v>
      </c>
      <c r="F14" s="109">
        <f>VLOOKUP($B14,'[3]NUM3'!$G$2:$S$157,3,FALSE)</f>
        <v>0</v>
      </c>
      <c r="G14" s="109">
        <f>VLOOKUP($B14,'[3]NUM3'!$G$2:$S$157,4,FALSE)</f>
        <v>6</v>
      </c>
      <c r="H14" s="109">
        <f>VLOOKUP($B14,'[3]NUM3'!$G$2:$S$157,5,FALSE)</f>
        <v>53</v>
      </c>
      <c r="I14" s="109">
        <f>VLOOKUP($B14,'[3]NUM3'!$G$2:$S$157,6,FALSE)</f>
        <v>78</v>
      </c>
      <c r="J14" s="109">
        <f>VLOOKUP($B14,'[3]NUM3'!$G$2:$S$157,7,FALSE)</f>
        <v>36</v>
      </c>
      <c r="K14" s="109">
        <f>VLOOKUP($B14,'[3]NUM3'!$G$2:$S$157,8,FALSE)</f>
        <v>71</v>
      </c>
      <c r="L14" s="109">
        <f>VLOOKUP($B14,'[3]NUM3'!$G$2:$S$157,9,FALSE)</f>
        <v>64</v>
      </c>
      <c r="M14" s="109">
        <f>VLOOKUP($B14,'[3]NUM3'!$G$2:$S$157,10,FALSE)</f>
        <v>55</v>
      </c>
      <c r="N14" s="109">
        <f>VLOOKUP($B14,'[3]NUM3'!$G$2:$S$157,11,FALSE)</f>
        <v>77</v>
      </c>
      <c r="O14" s="109">
        <f>VLOOKUP($B14,'[3]NUM3'!$G$2:$S$157,12,FALSE)</f>
        <v>110</v>
      </c>
      <c r="P14" s="72"/>
      <c r="Q14" s="9">
        <f t="shared" si="0"/>
        <v>550</v>
      </c>
      <c r="R14" s="187">
        <v>2483</v>
      </c>
      <c r="S14" s="188"/>
      <c r="T14" s="72"/>
    </row>
    <row r="15" spans="1:20" s="67" customFormat="1" ht="13.5" thickBot="1">
      <c r="A15" s="1" t="s">
        <v>55</v>
      </c>
      <c r="B15" s="64" t="s">
        <v>82</v>
      </c>
      <c r="C15" s="82">
        <f>+D15/'Meta Corte Hosp'!I66</f>
        <v>0.9326018808777429</v>
      </c>
      <c r="D15" s="80">
        <f>+Q15/R15</f>
        <v>0.3730407523510972</v>
      </c>
      <c r="E15" s="109">
        <f>VLOOKUP($B15,'[3]NUM3'!$G$2:$S$157,2,FALSE)</f>
        <v>6</v>
      </c>
      <c r="F15" s="109">
        <f>VLOOKUP($B15,'[3]NUM3'!$G$2:$S$157,3,FALSE)</f>
        <v>99</v>
      </c>
      <c r="G15" s="109">
        <f>VLOOKUP($B15,'[3]NUM3'!$G$2:$S$157,4,FALSE)</f>
        <v>40</v>
      </c>
      <c r="H15" s="109">
        <f>VLOOKUP($B15,'[3]NUM3'!$G$2:$S$157,5,FALSE)</f>
        <v>40</v>
      </c>
      <c r="I15" s="109">
        <f>VLOOKUP($B15,'[3]NUM3'!$G$2:$S$157,6,FALSE)</f>
        <v>42</v>
      </c>
      <c r="J15" s="109">
        <f>VLOOKUP($B15,'[3]NUM3'!$G$2:$S$157,7,FALSE)</f>
        <v>21</v>
      </c>
      <c r="K15" s="109">
        <f>VLOOKUP($B15,'[3]NUM3'!$G$2:$S$157,8,FALSE)</f>
        <v>23</v>
      </c>
      <c r="L15" s="109">
        <f>VLOOKUP($B15,'[3]NUM3'!$G$2:$S$157,9,FALSE)</f>
        <v>47</v>
      </c>
      <c r="M15" s="109">
        <f>VLOOKUP($B15,'[3]NUM3'!$G$2:$S$157,10,FALSE)</f>
        <v>8</v>
      </c>
      <c r="N15" s="109">
        <f>VLOOKUP($B15,'[3]NUM3'!$G$2:$S$157,11,FALSE)</f>
        <v>19</v>
      </c>
      <c r="O15" s="109">
        <f>VLOOKUP($B15,'[3]NUM3'!$G$2:$S$157,12,FALSE)</f>
        <v>12</v>
      </c>
      <c r="P15" s="72"/>
      <c r="Q15" s="9">
        <f t="shared" si="0"/>
        <v>357</v>
      </c>
      <c r="R15" s="187">
        <v>957</v>
      </c>
      <c r="S15" s="188"/>
      <c r="T15" s="72"/>
    </row>
    <row r="16" spans="1:20" s="67" customFormat="1" ht="13.5" thickBot="1">
      <c r="A16" s="1" t="s">
        <v>56</v>
      </c>
      <c r="B16" s="64" t="s">
        <v>83</v>
      </c>
      <c r="C16" s="82">
        <f>+D16/'Meta Corte Hosp'!I67</f>
        <v>1.0414767547857793</v>
      </c>
      <c r="D16" s="80">
        <f>+Q16/R16</f>
        <v>0.41659070191431175</v>
      </c>
      <c r="E16" s="109">
        <f>VLOOKUP($B16,'[3]NUM3'!$G$2:$S$157,2,FALSE)</f>
        <v>0</v>
      </c>
      <c r="F16" s="109">
        <f>VLOOKUP($B16,'[3]NUM3'!$G$2:$S$157,3,FALSE)</f>
        <v>30</v>
      </c>
      <c r="G16" s="109">
        <f>VLOOKUP($B16,'[3]NUM3'!$G$2:$S$157,4,FALSE)</f>
        <v>52</v>
      </c>
      <c r="H16" s="109">
        <f>VLOOKUP($B16,'[3]NUM3'!$G$2:$S$157,5,FALSE)</f>
        <v>33</v>
      </c>
      <c r="I16" s="109">
        <f>VLOOKUP($B16,'[3]NUM3'!$G$2:$S$157,6,FALSE)</f>
        <v>155</v>
      </c>
      <c r="J16" s="109">
        <f>VLOOKUP($B16,'[3]NUM3'!$G$2:$S$157,7,FALSE)</f>
        <v>106</v>
      </c>
      <c r="K16" s="109">
        <f>VLOOKUP($B16,'[3]NUM3'!$G$2:$S$157,8,FALSE)</f>
        <v>27</v>
      </c>
      <c r="L16" s="109">
        <f>VLOOKUP($B16,'[3]NUM3'!$G$2:$S$157,9,FALSE)</f>
        <v>12</v>
      </c>
      <c r="M16" s="109">
        <f>VLOOKUP($B16,'[3]NUM3'!$G$2:$S$157,10,FALSE)</f>
        <v>15</v>
      </c>
      <c r="N16" s="109">
        <f>VLOOKUP($B16,'[3]NUM3'!$G$2:$S$157,11,FALSE)</f>
        <v>22</v>
      </c>
      <c r="O16" s="109">
        <f>VLOOKUP($B16,'[3]NUM3'!$G$2:$S$157,12,FALSE)</f>
        <v>5</v>
      </c>
      <c r="P16" s="72"/>
      <c r="Q16" s="9">
        <f t="shared" si="0"/>
        <v>457</v>
      </c>
      <c r="R16" s="187">
        <v>1097</v>
      </c>
      <c r="S16" s="188"/>
      <c r="T16" s="72"/>
    </row>
    <row r="17" spans="1:20" s="67" customFormat="1" ht="13.5" thickBot="1">
      <c r="A17" s="1" t="s">
        <v>57</v>
      </c>
      <c r="B17" s="64" t="s">
        <v>84</v>
      </c>
      <c r="C17" s="82">
        <f>+D17/'Meta Corte Hosp'!I68</f>
        <v>0.8651579005996696</v>
      </c>
      <c r="D17" s="81">
        <f>+Q17/R17</f>
        <v>0.5277463193657984</v>
      </c>
      <c r="E17" s="109">
        <f>VLOOKUP($B17,'[3]NUM3'!$G$2:$S$157,2,FALSE)</f>
        <v>36</v>
      </c>
      <c r="F17" s="109">
        <f>VLOOKUP($B17,'[3]NUM3'!$G$2:$S$157,3,FALSE)</f>
        <v>10</v>
      </c>
      <c r="G17" s="109">
        <f>VLOOKUP($B17,'[3]NUM3'!$G$2:$S$157,4,FALSE)</f>
        <v>7</v>
      </c>
      <c r="H17" s="109">
        <f>VLOOKUP($B17,'[3]NUM3'!$G$2:$S$157,5,FALSE)</f>
        <v>13</v>
      </c>
      <c r="I17" s="109">
        <f>VLOOKUP($B17,'[3]NUM3'!$G$2:$S$157,6,FALSE)</f>
        <v>7</v>
      </c>
      <c r="J17" s="109">
        <f>VLOOKUP($B17,'[3]NUM3'!$G$2:$S$157,7,FALSE)</f>
        <v>18</v>
      </c>
      <c r="K17" s="109">
        <f>VLOOKUP($B17,'[3]NUM3'!$G$2:$S$157,8,FALSE)</f>
        <v>18</v>
      </c>
      <c r="L17" s="109">
        <f>VLOOKUP($B17,'[3]NUM3'!$G$2:$S$157,9,FALSE)</f>
        <v>3</v>
      </c>
      <c r="M17" s="109">
        <f>VLOOKUP($B17,'[3]NUM3'!$G$2:$S$157,10,FALSE)</f>
        <v>50</v>
      </c>
      <c r="N17" s="109">
        <f>VLOOKUP($B17,'[3]NUM3'!$G$2:$S$157,11,FALSE)</f>
        <v>148</v>
      </c>
      <c r="O17" s="109">
        <f>VLOOKUP($B17,'[3]NUM3'!$G$2:$S$157,12,FALSE)</f>
        <v>156</v>
      </c>
      <c r="P17" s="72"/>
      <c r="Q17" s="9">
        <f t="shared" si="0"/>
        <v>466</v>
      </c>
      <c r="R17" s="187">
        <v>883</v>
      </c>
      <c r="S17" s="188"/>
      <c r="T17" s="72"/>
    </row>
    <row r="18" spans="2:19" s="69" customFormat="1" ht="12.75">
      <c r="B18" s="68" t="s">
        <v>85</v>
      </c>
      <c r="C18" s="68"/>
      <c r="D18" s="90"/>
      <c r="E18" s="73">
        <f>SUM(E12:E17)</f>
        <v>45</v>
      </c>
      <c r="F18" s="73">
        <f aca="true" t="shared" si="1" ref="F18:Q18">SUM(F12:F17)</f>
        <v>264</v>
      </c>
      <c r="G18" s="73">
        <f t="shared" si="1"/>
        <v>169</v>
      </c>
      <c r="H18" s="73">
        <f t="shared" si="1"/>
        <v>149</v>
      </c>
      <c r="I18" s="73">
        <f t="shared" si="1"/>
        <v>336</v>
      </c>
      <c r="J18" s="73">
        <f t="shared" si="1"/>
        <v>259</v>
      </c>
      <c r="K18" s="73">
        <f t="shared" si="1"/>
        <v>194</v>
      </c>
      <c r="L18" s="73">
        <f t="shared" si="1"/>
        <v>196</v>
      </c>
      <c r="M18" s="73">
        <f t="shared" si="1"/>
        <v>191</v>
      </c>
      <c r="N18" s="73">
        <f t="shared" si="1"/>
        <v>329</v>
      </c>
      <c r="O18" s="73">
        <f t="shared" si="1"/>
        <v>410</v>
      </c>
      <c r="P18" s="73">
        <f t="shared" si="1"/>
        <v>0</v>
      </c>
      <c r="Q18" s="73">
        <f t="shared" si="1"/>
        <v>2542</v>
      </c>
      <c r="R18" s="189">
        <f>SUM(R12:S17)</f>
        <v>7882</v>
      </c>
      <c r="S18" s="190"/>
    </row>
    <row r="19" ht="15">
      <c r="Q19" s="8"/>
    </row>
  </sheetData>
  <sheetProtection/>
  <mergeCells count="16">
    <mergeCell ref="R17:S17"/>
    <mergeCell ref="R18:S18"/>
    <mergeCell ref="D1:D10"/>
    <mergeCell ref="R12:S12"/>
    <mergeCell ref="R13:S13"/>
    <mergeCell ref="R14:S14"/>
    <mergeCell ref="R15:S15"/>
    <mergeCell ref="R16:S16"/>
    <mergeCell ref="R10:S11"/>
    <mergeCell ref="E1:S1"/>
    <mergeCell ref="R2:S9"/>
    <mergeCell ref="A1:A10"/>
    <mergeCell ref="B1:B10"/>
    <mergeCell ref="E2:Q9"/>
    <mergeCell ref="E10:Q10"/>
    <mergeCell ref="C1:C11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19"/>
  <sheetViews>
    <sheetView zoomScalePageLayoutView="0" workbookViewId="0" topLeftCell="A1">
      <pane xSplit="2" ySplit="11" topLeftCell="F12" activePane="bottomRight" state="frozen"/>
      <selection pane="topLeft" activeCell="C1" sqref="C1:C16384"/>
      <selection pane="topRight" activeCell="C1" sqref="C1:C16384"/>
      <selection pane="bottomLeft" activeCell="C1" sqref="C1:C16384"/>
      <selection pane="bottomRight" activeCell="R12" sqref="R12:AB12"/>
    </sheetView>
  </sheetViews>
  <sheetFormatPr defaultColWidth="11.421875" defaultRowHeight="15"/>
  <cols>
    <col min="1" max="1" width="20.28125" style="0" customWidth="1"/>
    <col min="2" max="2" width="36.7109375" style="0" bestFit="1" customWidth="1"/>
    <col min="3" max="3" width="14.421875" style="0" customWidth="1"/>
    <col min="4" max="4" width="12.140625" style="0" bestFit="1" customWidth="1"/>
    <col min="5" max="6" width="9.7109375" style="20" customWidth="1"/>
    <col min="7" max="17" width="9.7109375" style="0" customWidth="1"/>
    <col min="18" max="19" width="9.7109375" style="20" bestFit="1" customWidth="1"/>
    <col min="20" max="20" width="7.57421875" style="0" bestFit="1" customWidth="1"/>
    <col min="21" max="24" width="6.8515625" style="0" bestFit="1" customWidth="1"/>
    <col min="25" max="25" width="8.140625" style="0" bestFit="1" customWidth="1"/>
    <col min="26" max="26" width="7.421875" style="0" customWidth="1"/>
    <col min="27" max="27" width="7.57421875" style="0" bestFit="1" customWidth="1"/>
    <col min="28" max="28" width="7.7109375" style="0" bestFit="1" customWidth="1"/>
    <col min="29" max="29" width="7.140625" style="0" bestFit="1" customWidth="1"/>
    <col min="30" max="30" width="9.7109375" style="0" bestFit="1" customWidth="1"/>
  </cols>
  <sheetData>
    <row r="1" spans="1:30" ht="73.5" customHeight="1" thickBot="1" thickTop="1">
      <c r="A1" s="165" t="s">
        <v>0</v>
      </c>
      <c r="B1" s="159" t="s">
        <v>1</v>
      </c>
      <c r="C1" s="159" t="s">
        <v>63</v>
      </c>
      <c r="D1" s="183" t="s">
        <v>60</v>
      </c>
      <c r="E1" s="193" t="s">
        <v>33</v>
      </c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</row>
    <row r="2" spans="1:30" ht="15" customHeight="1">
      <c r="A2" s="166"/>
      <c r="B2" s="169"/>
      <c r="C2" s="160"/>
      <c r="D2" s="184"/>
      <c r="E2" s="173" t="s">
        <v>3</v>
      </c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3" t="s">
        <v>4</v>
      </c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4"/>
    </row>
    <row r="3" spans="1:30" ht="15" customHeight="1">
      <c r="A3" s="166"/>
      <c r="B3" s="169"/>
      <c r="C3" s="160"/>
      <c r="D3" s="184"/>
      <c r="E3" s="175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5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6"/>
    </row>
    <row r="4" spans="1:30" ht="15" customHeight="1">
      <c r="A4" s="166"/>
      <c r="B4" s="169"/>
      <c r="C4" s="160"/>
      <c r="D4" s="184"/>
      <c r="E4" s="175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5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6"/>
    </row>
    <row r="5" spans="1:30" ht="15" customHeight="1">
      <c r="A5" s="166"/>
      <c r="B5" s="169"/>
      <c r="C5" s="160"/>
      <c r="D5" s="184"/>
      <c r="E5" s="175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5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6"/>
    </row>
    <row r="6" spans="1:30" ht="15" customHeight="1">
      <c r="A6" s="166"/>
      <c r="B6" s="169"/>
      <c r="C6" s="160"/>
      <c r="D6" s="184"/>
      <c r="E6" s="175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5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6"/>
    </row>
    <row r="7" spans="1:30" ht="15" customHeight="1">
      <c r="A7" s="166"/>
      <c r="B7" s="169"/>
      <c r="C7" s="160"/>
      <c r="D7" s="184"/>
      <c r="E7" s="175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5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6"/>
    </row>
    <row r="8" spans="1:30" ht="15" customHeight="1">
      <c r="A8" s="166"/>
      <c r="B8" s="169"/>
      <c r="C8" s="160"/>
      <c r="D8" s="184"/>
      <c r="E8" s="175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5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6"/>
    </row>
    <row r="9" spans="1:30" ht="15.75" customHeight="1" thickBot="1">
      <c r="A9" s="166"/>
      <c r="B9" s="169"/>
      <c r="C9" s="160"/>
      <c r="D9" s="184"/>
      <c r="E9" s="177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7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8"/>
    </row>
    <row r="10" spans="1:30" ht="57.75" customHeight="1" thickBot="1">
      <c r="A10" s="167"/>
      <c r="B10" s="161"/>
      <c r="C10" s="160"/>
      <c r="D10" s="185"/>
      <c r="E10" s="163" t="s">
        <v>34</v>
      </c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2" t="s">
        <v>35</v>
      </c>
      <c r="S10" s="163"/>
      <c r="T10" s="163"/>
      <c r="U10" s="163"/>
      <c r="V10" s="163"/>
      <c r="W10" s="163"/>
      <c r="X10" s="163"/>
      <c r="Y10" s="163"/>
      <c r="Z10" s="163"/>
      <c r="AA10" s="163"/>
      <c r="AB10" s="163"/>
      <c r="AC10" s="163"/>
      <c r="AD10" s="164"/>
    </row>
    <row r="11" spans="1:30" ht="15.75" thickBot="1">
      <c r="A11" s="100"/>
      <c r="B11" s="100"/>
      <c r="C11" s="161"/>
      <c r="D11" s="100" t="s">
        <v>61</v>
      </c>
      <c r="E11" s="101" t="s">
        <v>7</v>
      </c>
      <c r="F11" s="101" t="s">
        <v>8</v>
      </c>
      <c r="G11" s="100" t="s">
        <v>9</v>
      </c>
      <c r="H11" s="100" t="s">
        <v>10</v>
      </c>
      <c r="I11" s="100" t="s">
        <v>11</v>
      </c>
      <c r="J11" s="100" t="s">
        <v>12</v>
      </c>
      <c r="K11" s="100" t="s">
        <v>13</v>
      </c>
      <c r="L11" s="100" t="s">
        <v>14</v>
      </c>
      <c r="M11" s="100" t="s">
        <v>15</v>
      </c>
      <c r="N11" s="100" t="s">
        <v>16</v>
      </c>
      <c r="O11" s="100" t="s">
        <v>17</v>
      </c>
      <c r="P11" s="100" t="s">
        <v>18</v>
      </c>
      <c r="Q11" s="100" t="s">
        <v>19</v>
      </c>
      <c r="R11" s="101" t="s">
        <v>7</v>
      </c>
      <c r="S11" s="101" t="s">
        <v>8</v>
      </c>
      <c r="T11" s="100" t="s">
        <v>9</v>
      </c>
      <c r="U11" s="100" t="s">
        <v>10</v>
      </c>
      <c r="V11" s="100" t="s">
        <v>11</v>
      </c>
      <c r="W11" s="100" t="s">
        <v>12</v>
      </c>
      <c r="X11" s="100" t="s">
        <v>13</v>
      </c>
      <c r="Y11" s="100" t="s">
        <v>14</v>
      </c>
      <c r="Z11" s="100" t="s">
        <v>15</v>
      </c>
      <c r="AA11" s="100" t="s">
        <v>16</v>
      </c>
      <c r="AB11" s="100" t="s">
        <v>17</v>
      </c>
      <c r="AC11" s="100" t="s">
        <v>18</v>
      </c>
      <c r="AD11" s="100" t="s">
        <v>19</v>
      </c>
    </row>
    <row r="12" spans="1:30" s="67" customFormat="1" ht="15.75" customHeight="1" thickBot="1">
      <c r="A12" s="1" t="s">
        <v>78</v>
      </c>
      <c r="B12" s="64" t="s">
        <v>79</v>
      </c>
      <c r="C12" s="82">
        <f>+D12/'Meta Corte Hosp'!J63</f>
        <v>0.9607438016528925</v>
      </c>
      <c r="D12" s="79">
        <f>+Q12/AD12</f>
        <v>0.768595041322314</v>
      </c>
      <c r="E12">
        <f>VLOOKUP($B12,'[3]NUM4'!$G$2:$S$143,2,FALSE)</f>
        <v>16</v>
      </c>
      <c r="F12">
        <f>VLOOKUP($B12,'[3]NUM4'!$G$2:$S$143,3,FALSE)</f>
        <v>13</v>
      </c>
      <c r="G12">
        <f>VLOOKUP($B12,'[3]NUM4'!$G$2:$S$143,4,FALSE)</f>
        <v>10</v>
      </c>
      <c r="H12">
        <f>VLOOKUP($B12,'[3]NUM4'!$G$2:$S$143,5,FALSE)</f>
        <v>9</v>
      </c>
      <c r="I12">
        <f>VLOOKUP($B12,'[3]NUM4'!$G$2:$S$143,6,FALSE)</f>
        <v>7</v>
      </c>
      <c r="J12">
        <f>VLOOKUP($B12,'[3]NUM4'!$G$2:$S$143,7,FALSE)</f>
        <v>7</v>
      </c>
      <c r="K12">
        <f>VLOOKUP($B12,'[3]NUM4'!$G$2:$S$143,8,FALSE)</f>
        <v>7</v>
      </c>
      <c r="L12">
        <f>VLOOKUP($B12,'[3]NUM4'!$G$2:$S$143,9,FALSE)</f>
        <v>8</v>
      </c>
      <c r="M12" s="67">
        <f>VLOOKUP($B12,'[3]NUM4'!$G$2:$S$143,10,FALSE)</f>
        <v>3</v>
      </c>
      <c r="N12" s="67">
        <f>VLOOKUP($B12,'[3]NUM4'!$G$2:$S$143,11,FALSE)</f>
        <v>9</v>
      </c>
      <c r="O12" s="67">
        <f>VLOOKUP($B12,'[3]NUM4'!$G$2:$S$143,12,FALSE)</f>
        <v>4</v>
      </c>
      <c r="Q12" s="4">
        <f aca="true" t="shared" si="0" ref="Q12:Q17">SUM(E12:P12)</f>
        <v>93</v>
      </c>
      <c r="R12">
        <f>VLOOKUP($B12,'[3]DEN4'!$G$2:$S$143,2,FALSE)</f>
        <v>19</v>
      </c>
      <c r="S12">
        <f>VLOOKUP($B12,'[3]DEN4'!$G$2:$S$143,3,FALSE)</f>
        <v>14</v>
      </c>
      <c r="T12">
        <f>VLOOKUP($B12,'[3]DEN4'!$G$2:$S$143,4,FALSE)</f>
        <v>11</v>
      </c>
      <c r="U12">
        <f>VLOOKUP($B12,'[3]DEN4'!$G$2:$S$143,5,FALSE)</f>
        <v>12</v>
      </c>
      <c r="V12">
        <f>VLOOKUP($B12,'[3]DEN4'!$G$2:$S$143,6,FALSE)</f>
        <v>10</v>
      </c>
      <c r="W12">
        <f>VLOOKUP($B12,'[3]DEN4'!$G$2:$S$143,7,FALSE)</f>
        <v>8</v>
      </c>
      <c r="X12">
        <f>VLOOKUP($B12,'[3]DEN4'!$G$2:$S$143,8,FALSE)</f>
        <v>7</v>
      </c>
      <c r="Y12">
        <f>VLOOKUP($B12,'[3]DEN4'!$G$2:$S$143,9,FALSE)</f>
        <v>10</v>
      </c>
      <c r="Z12" s="67">
        <f>VLOOKUP($B12,'[3]DEN4'!$G$2:$S$143,10,FALSE)</f>
        <v>4</v>
      </c>
      <c r="AA12" s="67">
        <f>VLOOKUP($B12,'[3]DEN4'!$G$2:$S$143,11,FALSE)</f>
        <v>12</v>
      </c>
      <c r="AB12" s="67">
        <f>VLOOKUP($B12,'[3]DEN4'!$G$2:$S$143,12,FALSE)</f>
        <v>14</v>
      </c>
      <c r="AD12" s="4">
        <f aca="true" t="shared" si="1" ref="AD12:AD17">SUM(R12:AC12)</f>
        <v>121</v>
      </c>
    </row>
    <row r="13" spans="1:30" s="67" customFormat="1" ht="15.75" customHeight="1" thickBot="1">
      <c r="A13" s="1" t="s">
        <v>53</v>
      </c>
      <c r="B13" s="64" t="s">
        <v>80</v>
      </c>
      <c r="C13" s="82">
        <f>+D13/'Meta Corte Hosp'!J64</f>
        <v>0.9182098765432098</v>
      </c>
      <c r="D13" s="80">
        <f aca="true" t="shared" si="2" ref="D12:D17">+Q13/AD13</f>
        <v>0.7345679012345679</v>
      </c>
      <c r="E13">
        <f>VLOOKUP($B13,'[3]NUM4'!$G$2:$S$143,2,FALSE)</f>
        <v>15</v>
      </c>
      <c r="F13">
        <f>VLOOKUP($B13,'[3]NUM4'!$G$2:$S$143,3,FALSE)</f>
        <v>9</v>
      </c>
      <c r="G13">
        <f>VLOOKUP($B13,'[3]NUM4'!$G$2:$S$143,4,FALSE)</f>
        <v>13</v>
      </c>
      <c r="H13">
        <f>VLOOKUP($B13,'[3]NUM4'!$G$2:$S$143,5,FALSE)</f>
        <v>19</v>
      </c>
      <c r="I13">
        <f>VLOOKUP($B13,'[3]NUM4'!$G$2:$S$143,6,FALSE)</f>
        <v>2</v>
      </c>
      <c r="J13">
        <f>VLOOKUP($B13,'[3]NUM4'!$G$2:$S$143,7,FALSE)</f>
        <v>10</v>
      </c>
      <c r="K13">
        <f>VLOOKUP($B13,'[3]NUM4'!$G$2:$S$143,8,FALSE)</f>
        <v>6</v>
      </c>
      <c r="L13">
        <f>VLOOKUP($B13,'[3]NUM4'!$G$2:$S$143,9,FALSE)</f>
        <v>13</v>
      </c>
      <c r="M13" s="67">
        <f>VLOOKUP($B13,'[3]NUM4'!$G$2:$S$143,10,FALSE)</f>
        <v>6</v>
      </c>
      <c r="N13" s="67">
        <f>VLOOKUP($B13,'[3]NUM4'!$G$2:$S$143,11,FALSE)</f>
        <v>12</v>
      </c>
      <c r="O13" s="67">
        <f>VLOOKUP($B13,'[3]NUM4'!$G$2:$S$143,12,FALSE)</f>
        <v>14</v>
      </c>
      <c r="Q13" s="4">
        <f t="shared" si="0"/>
        <v>119</v>
      </c>
      <c r="R13">
        <f>VLOOKUP($B13,'[3]DEN4'!$G$2:$S$143,2,FALSE)</f>
        <v>23</v>
      </c>
      <c r="S13">
        <f>VLOOKUP($B13,'[3]DEN4'!$G$2:$S$143,3,FALSE)</f>
        <v>10</v>
      </c>
      <c r="T13">
        <f>VLOOKUP($B13,'[3]DEN4'!$G$2:$S$143,4,FALSE)</f>
        <v>19</v>
      </c>
      <c r="U13">
        <f>VLOOKUP($B13,'[3]DEN4'!$G$2:$S$143,5,FALSE)</f>
        <v>22</v>
      </c>
      <c r="V13">
        <f>VLOOKUP($B13,'[3]DEN4'!$G$2:$S$143,6,FALSE)</f>
        <v>7</v>
      </c>
      <c r="W13">
        <f>VLOOKUP($B13,'[3]DEN4'!$G$2:$S$143,7,FALSE)</f>
        <v>11</v>
      </c>
      <c r="X13">
        <f>VLOOKUP($B13,'[3]DEN4'!$G$2:$S$143,8,FALSE)</f>
        <v>9</v>
      </c>
      <c r="Y13">
        <f>VLOOKUP($B13,'[3]DEN4'!$G$2:$S$143,9,FALSE)</f>
        <v>18</v>
      </c>
      <c r="Z13" s="67">
        <f>VLOOKUP($B13,'[3]DEN4'!$G$2:$S$143,10,FALSE)</f>
        <v>16</v>
      </c>
      <c r="AA13" s="67">
        <f>VLOOKUP($B13,'[3]DEN4'!$G$2:$S$143,11,FALSE)</f>
        <v>12</v>
      </c>
      <c r="AB13" s="67">
        <f>VLOOKUP($B13,'[3]DEN4'!$G$2:$S$143,12,FALSE)</f>
        <v>15</v>
      </c>
      <c r="AD13" s="4">
        <f t="shared" si="1"/>
        <v>162</v>
      </c>
    </row>
    <row r="14" spans="1:30" s="67" customFormat="1" ht="15.75" customHeight="1" thickBot="1">
      <c r="A14" s="1" t="s">
        <v>54</v>
      </c>
      <c r="B14" s="64" t="s">
        <v>81</v>
      </c>
      <c r="C14" s="82">
        <f>+D14/'Meta Corte Hosp'!J65</f>
        <v>0.9325396825396826</v>
      </c>
      <c r="D14" s="80">
        <f t="shared" si="2"/>
        <v>0.746031746031746</v>
      </c>
      <c r="E14">
        <f>VLOOKUP($B14,'[3]NUM4'!$G$2:$S$143,2,FALSE)</f>
        <v>23</v>
      </c>
      <c r="F14">
        <f>VLOOKUP($B14,'[3]NUM4'!$G$2:$S$143,3,FALSE)</f>
        <v>13</v>
      </c>
      <c r="G14">
        <f>VLOOKUP($B14,'[3]NUM4'!$G$2:$S$143,4,FALSE)</f>
        <v>14</v>
      </c>
      <c r="H14">
        <f>VLOOKUP($B14,'[3]NUM4'!$G$2:$S$143,5,FALSE)</f>
        <v>9</v>
      </c>
      <c r="I14">
        <f>VLOOKUP($B14,'[3]NUM4'!$G$2:$S$143,6,FALSE)</f>
        <v>18</v>
      </c>
      <c r="J14">
        <f>VLOOKUP($B14,'[3]NUM4'!$G$2:$S$143,7,FALSE)</f>
        <v>12</v>
      </c>
      <c r="K14">
        <f>VLOOKUP($B14,'[3]NUM4'!$G$2:$S$143,8,FALSE)</f>
        <v>7</v>
      </c>
      <c r="L14">
        <f>VLOOKUP($B14,'[3]NUM4'!$G$2:$S$143,9,FALSE)</f>
        <v>13</v>
      </c>
      <c r="M14" s="67">
        <f>VLOOKUP($B14,'[3]NUM4'!$G$2:$S$143,10,FALSE)</f>
        <v>11</v>
      </c>
      <c r="N14" s="67">
        <f>VLOOKUP($B14,'[3]NUM4'!$G$2:$S$143,11,FALSE)</f>
        <v>16</v>
      </c>
      <c r="O14" s="67">
        <f>VLOOKUP($B14,'[3]NUM4'!$G$2:$S$143,12,FALSE)</f>
        <v>5</v>
      </c>
      <c r="Q14" s="4">
        <f t="shared" si="0"/>
        <v>141</v>
      </c>
      <c r="R14">
        <f>VLOOKUP($B14,'[3]DEN4'!$G$2:$S$143,2,FALSE)</f>
        <v>28</v>
      </c>
      <c r="S14">
        <f>VLOOKUP($B14,'[3]DEN4'!$G$2:$S$143,3,FALSE)</f>
        <v>16</v>
      </c>
      <c r="T14">
        <f>VLOOKUP($B14,'[3]DEN4'!$G$2:$S$143,4,FALSE)</f>
        <v>19</v>
      </c>
      <c r="U14">
        <f>VLOOKUP($B14,'[3]DEN4'!$G$2:$S$143,5,FALSE)</f>
        <v>15</v>
      </c>
      <c r="V14">
        <f>VLOOKUP($B14,'[3]DEN4'!$G$2:$S$143,6,FALSE)</f>
        <v>21</v>
      </c>
      <c r="W14">
        <f>VLOOKUP($B14,'[3]DEN4'!$G$2:$S$143,7,FALSE)</f>
        <v>16</v>
      </c>
      <c r="X14">
        <f>VLOOKUP($B14,'[3]DEN4'!$G$2:$S$143,8,FALSE)</f>
        <v>12</v>
      </c>
      <c r="Y14">
        <f>VLOOKUP($B14,'[3]DEN4'!$G$2:$S$143,9,FALSE)</f>
        <v>16</v>
      </c>
      <c r="Z14" s="67">
        <f>VLOOKUP($B14,'[3]DEN4'!$G$2:$S$143,10,FALSE)</f>
        <v>16</v>
      </c>
      <c r="AA14" s="67">
        <f>VLOOKUP($B14,'[3]DEN4'!$G$2:$S$143,11,FALSE)</f>
        <v>18</v>
      </c>
      <c r="AB14" s="67">
        <f>VLOOKUP($B14,'[3]DEN4'!$G$2:$S$143,12,FALSE)</f>
        <v>12</v>
      </c>
      <c r="AD14" s="4">
        <f t="shared" si="1"/>
        <v>189</v>
      </c>
    </row>
    <row r="15" spans="1:30" s="67" customFormat="1" ht="15.75" customHeight="1" thickBot="1">
      <c r="A15" s="1" t="s">
        <v>55</v>
      </c>
      <c r="B15" s="64" t="s">
        <v>82</v>
      </c>
      <c r="C15" s="82">
        <f>+D15/'Meta Corte Hosp'!J66</f>
        <v>0.8995327102803737</v>
      </c>
      <c r="D15" s="80">
        <f t="shared" si="2"/>
        <v>0.719626168224299</v>
      </c>
      <c r="E15">
        <f>VLOOKUP($B15,'[3]NUM4'!$G$2:$S$143,2,FALSE)</f>
        <v>11</v>
      </c>
      <c r="F15">
        <f>VLOOKUP($B15,'[3]NUM4'!$G$2:$S$143,3,FALSE)</f>
        <v>16</v>
      </c>
      <c r="G15">
        <f>VLOOKUP($B15,'[3]NUM4'!$G$2:$S$143,4,FALSE)</f>
        <v>10</v>
      </c>
      <c r="H15">
        <f>VLOOKUP($B15,'[3]NUM4'!$G$2:$S$143,5,FALSE)</f>
        <v>13</v>
      </c>
      <c r="I15">
        <f>VLOOKUP($B15,'[3]NUM4'!$G$2:$S$143,6,FALSE)</f>
        <v>19</v>
      </c>
      <c r="J15">
        <f>VLOOKUP($B15,'[3]NUM4'!$G$2:$S$143,7,FALSE)</f>
        <v>12</v>
      </c>
      <c r="K15">
        <f>VLOOKUP($B15,'[3]NUM4'!$G$2:$S$143,8,FALSE)</f>
        <v>12</v>
      </c>
      <c r="L15">
        <f>VLOOKUP($B15,'[3]NUM4'!$G$2:$S$143,9,FALSE)</f>
        <v>13</v>
      </c>
      <c r="M15" s="67">
        <f>VLOOKUP($B15,'[3]NUM4'!$G$2:$S$143,10,FALSE)</f>
        <v>14</v>
      </c>
      <c r="N15" s="67">
        <f>VLOOKUP($B15,'[3]NUM4'!$G$2:$S$143,11,FALSE)</f>
        <v>20</v>
      </c>
      <c r="O15" s="67">
        <f>VLOOKUP($B15,'[3]NUM4'!$G$2:$S$143,12,FALSE)</f>
        <v>14</v>
      </c>
      <c r="Q15" s="4">
        <f t="shared" si="0"/>
        <v>154</v>
      </c>
      <c r="R15">
        <f>VLOOKUP($B15,'[3]DEN4'!$G$2:$S$143,2,FALSE)</f>
        <v>24</v>
      </c>
      <c r="S15">
        <f>VLOOKUP($B15,'[3]DEN4'!$G$2:$S$143,3,FALSE)</f>
        <v>19</v>
      </c>
      <c r="T15">
        <f>VLOOKUP($B15,'[3]DEN4'!$G$2:$S$143,4,FALSE)</f>
        <v>16</v>
      </c>
      <c r="U15">
        <f>VLOOKUP($B15,'[3]DEN4'!$G$2:$S$143,5,FALSE)</f>
        <v>18</v>
      </c>
      <c r="V15">
        <f>VLOOKUP($B15,'[3]DEN4'!$G$2:$S$143,6,FALSE)</f>
        <v>30</v>
      </c>
      <c r="W15">
        <f>VLOOKUP($B15,'[3]DEN4'!$G$2:$S$143,7,FALSE)</f>
        <v>15</v>
      </c>
      <c r="X15">
        <f>VLOOKUP($B15,'[3]DEN4'!$G$2:$S$143,8,FALSE)</f>
        <v>15</v>
      </c>
      <c r="Y15">
        <f>VLOOKUP($B15,'[3]DEN4'!$G$2:$S$143,9,FALSE)</f>
        <v>20</v>
      </c>
      <c r="Z15" s="67">
        <f>VLOOKUP($B15,'[3]DEN4'!$G$2:$S$143,10,FALSE)</f>
        <v>16</v>
      </c>
      <c r="AA15" s="67">
        <f>VLOOKUP($B15,'[3]DEN4'!$G$2:$S$143,11,FALSE)</f>
        <v>24</v>
      </c>
      <c r="AB15" s="67">
        <f>VLOOKUP($B15,'[3]DEN4'!$G$2:$S$143,12,FALSE)</f>
        <v>17</v>
      </c>
      <c r="AD15" s="4">
        <f t="shared" si="1"/>
        <v>214</v>
      </c>
    </row>
    <row r="16" spans="1:30" s="67" customFormat="1" ht="15.75" customHeight="1" thickBot="1">
      <c r="A16" s="1" t="s">
        <v>56</v>
      </c>
      <c r="B16" s="64" t="s">
        <v>83</v>
      </c>
      <c r="C16" s="82">
        <f>+D16/'Meta Corte Hosp'!J67</f>
        <v>1.0073529411764706</v>
      </c>
      <c r="D16" s="80">
        <f t="shared" si="2"/>
        <v>0.8058823529411765</v>
      </c>
      <c r="E16">
        <f>VLOOKUP($B16,'[3]NUM4'!$G$2:$S$143,2,FALSE)</f>
        <v>13</v>
      </c>
      <c r="F16">
        <f>VLOOKUP($B16,'[3]NUM4'!$G$2:$S$143,3,FALSE)</f>
        <v>7</v>
      </c>
      <c r="G16">
        <f>VLOOKUP($B16,'[3]NUM4'!$G$2:$S$143,4,FALSE)</f>
        <v>23</v>
      </c>
      <c r="H16">
        <f>VLOOKUP($B16,'[3]NUM4'!$G$2:$S$143,5,FALSE)</f>
        <v>13</v>
      </c>
      <c r="I16">
        <f>VLOOKUP($B16,'[3]NUM4'!$G$2:$S$143,6,FALSE)</f>
        <v>12</v>
      </c>
      <c r="J16">
        <f>VLOOKUP($B16,'[3]NUM4'!$G$2:$S$143,7,FALSE)</f>
        <v>9</v>
      </c>
      <c r="K16">
        <f>VLOOKUP($B16,'[3]NUM4'!$G$2:$S$143,8,FALSE)</f>
        <v>15</v>
      </c>
      <c r="L16">
        <f>VLOOKUP($B16,'[3]NUM4'!$G$2:$S$143,9,FALSE)</f>
        <v>12</v>
      </c>
      <c r="M16" s="67">
        <f>VLOOKUP($B16,'[3]NUM4'!$G$2:$S$143,10,FALSE)</f>
        <v>10</v>
      </c>
      <c r="N16" s="67">
        <f>VLOOKUP($B16,'[3]NUM4'!$G$2:$S$143,11,FALSE)</f>
        <v>9</v>
      </c>
      <c r="O16" s="67">
        <f>VLOOKUP($B16,'[3]NUM4'!$G$2:$S$143,12,FALSE)</f>
        <v>14</v>
      </c>
      <c r="Q16" s="4">
        <f t="shared" si="0"/>
        <v>137</v>
      </c>
      <c r="R16">
        <f>VLOOKUP($B16,'[3]DEN4'!$G$2:$S$143,2,FALSE)</f>
        <v>19</v>
      </c>
      <c r="S16">
        <f>VLOOKUP($B16,'[3]DEN4'!$G$2:$S$143,3,FALSE)</f>
        <v>10</v>
      </c>
      <c r="T16">
        <f>VLOOKUP($B16,'[3]DEN4'!$G$2:$S$143,4,FALSE)</f>
        <v>27</v>
      </c>
      <c r="U16">
        <f>VLOOKUP($B16,'[3]DEN4'!$G$2:$S$143,5,FALSE)</f>
        <v>15</v>
      </c>
      <c r="V16">
        <f>VLOOKUP($B16,'[3]DEN4'!$G$2:$S$143,6,FALSE)</f>
        <v>14</v>
      </c>
      <c r="W16">
        <f>VLOOKUP($B16,'[3]DEN4'!$G$2:$S$143,7,FALSE)</f>
        <v>12</v>
      </c>
      <c r="X16">
        <f>VLOOKUP($B16,'[3]DEN4'!$G$2:$S$143,8,FALSE)</f>
        <v>21</v>
      </c>
      <c r="Y16">
        <f>VLOOKUP($B16,'[3]DEN4'!$G$2:$S$143,9,FALSE)</f>
        <v>13</v>
      </c>
      <c r="Z16" s="67">
        <f>VLOOKUP($B16,'[3]DEN4'!$G$2:$S$143,10,FALSE)</f>
        <v>11</v>
      </c>
      <c r="AA16" s="67">
        <f>VLOOKUP($B16,'[3]DEN4'!$G$2:$S$143,11,FALSE)</f>
        <v>10</v>
      </c>
      <c r="AB16" s="67">
        <f>VLOOKUP($B16,'[3]DEN4'!$G$2:$S$143,12,FALSE)</f>
        <v>18</v>
      </c>
      <c r="AD16" s="4">
        <f t="shared" si="1"/>
        <v>170</v>
      </c>
    </row>
    <row r="17" spans="1:30" s="67" customFormat="1" ht="15.75" customHeight="1" thickBot="1">
      <c r="A17" s="1" t="s">
        <v>57</v>
      </c>
      <c r="B17" s="64" t="s">
        <v>84</v>
      </c>
      <c r="C17" s="82">
        <f>+D17/'Meta Corte Hosp'!J68</f>
        <v>1.0772357723577235</v>
      </c>
      <c r="D17" s="81">
        <f t="shared" si="2"/>
        <v>0.8833333333333333</v>
      </c>
      <c r="E17">
        <f>VLOOKUP($B17,'[3]NUM4'!$G$2:$S$143,2,FALSE)</f>
        <v>5</v>
      </c>
      <c r="F17">
        <f>VLOOKUP($B17,'[3]NUM4'!$G$2:$S$143,3,FALSE)</f>
        <v>6</v>
      </c>
      <c r="G17">
        <f>VLOOKUP($B17,'[3]NUM4'!$G$2:$S$143,4,FALSE)</f>
        <v>7</v>
      </c>
      <c r="H17">
        <f>VLOOKUP($B17,'[3]NUM4'!$G$2:$S$143,5,FALSE)</f>
        <v>7</v>
      </c>
      <c r="I17">
        <f>VLOOKUP($B17,'[3]NUM4'!$G$2:$S$143,6,FALSE)</f>
        <v>3</v>
      </c>
      <c r="J17">
        <f>VLOOKUP($B17,'[3]NUM4'!$G$2:$S$143,7,FALSE)</f>
        <v>5</v>
      </c>
      <c r="K17">
        <f>VLOOKUP($B17,'[3]NUM4'!$G$2:$S$143,8,FALSE)</f>
        <v>4</v>
      </c>
      <c r="L17">
        <f>VLOOKUP($B17,'[3]NUM4'!$G$2:$S$143,9,FALSE)</f>
        <v>3</v>
      </c>
      <c r="M17" s="67">
        <f>VLOOKUP($B17,'[3]NUM4'!$G$2:$S$143,10,FALSE)</f>
        <v>3</v>
      </c>
      <c r="N17" s="67">
        <f>VLOOKUP($B17,'[3]NUM4'!$G$2:$S$143,11,FALSE)</f>
        <v>5</v>
      </c>
      <c r="O17" s="67">
        <f>VLOOKUP($B17,'[3]NUM4'!$G$2:$S$143,12,FALSE)</f>
        <v>5</v>
      </c>
      <c r="Q17" s="4">
        <f t="shared" si="0"/>
        <v>53</v>
      </c>
      <c r="R17">
        <f>VLOOKUP($B17,'[3]DEN4'!$G$2:$S$143,2,FALSE)</f>
        <v>5</v>
      </c>
      <c r="S17">
        <f>VLOOKUP($B17,'[3]DEN4'!$G$2:$S$143,3,FALSE)</f>
        <v>6</v>
      </c>
      <c r="T17">
        <f>VLOOKUP($B17,'[3]DEN4'!$G$2:$S$143,4,FALSE)</f>
        <v>8</v>
      </c>
      <c r="U17">
        <f>VLOOKUP($B17,'[3]DEN4'!$G$2:$S$143,5,FALSE)</f>
        <v>7</v>
      </c>
      <c r="V17">
        <f>VLOOKUP($B17,'[3]DEN4'!$G$2:$S$143,6,FALSE)</f>
        <v>3</v>
      </c>
      <c r="W17">
        <f>VLOOKUP($B17,'[3]DEN4'!$G$2:$S$143,7,FALSE)</f>
        <v>5</v>
      </c>
      <c r="X17">
        <f>VLOOKUP($B17,'[3]DEN4'!$G$2:$S$143,8,FALSE)</f>
        <v>4</v>
      </c>
      <c r="Y17">
        <f>VLOOKUP($B17,'[3]DEN4'!$G$2:$S$143,9,FALSE)</f>
        <v>7</v>
      </c>
      <c r="Z17" s="67">
        <f>VLOOKUP($B17,'[3]DEN4'!$G$2:$S$143,10,FALSE)</f>
        <v>3</v>
      </c>
      <c r="AA17" s="67">
        <f>VLOOKUP($B17,'[3]DEN4'!$G$2:$S$143,11,FALSE)</f>
        <v>6</v>
      </c>
      <c r="AB17" s="67">
        <f>VLOOKUP($B17,'[3]DEN4'!$G$2:$S$143,12,FALSE)</f>
        <v>6</v>
      </c>
      <c r="AD17" s="4">
        <f t="shared" si="1"/>
        <v>60</v>
      </c>
    </row>
    <row r="18" spans="2:30" s="69" customFormat="1" ht="15.75" customHeight="1">
      <c r="B18" s="68" t="s">
        <v>85</v>
      </c>
      <c r="C18" s="68"/>
      <c r="D18" s="89"/>
      <c r="E18" s="73">
        <f>SUM(E12:E17)</f>
        <v>83</v>
      </c>
      <c r="F18" s="73">
        <f aca="true" t="shared" si="3" ref="F18:P18">SUM(F12:F17)</f>
        <v>64</v>
      </c>
      <c r="G18" s="73">
        <f t="shared" si="3"/>
        <v>77</v>
      </c>
      <c r="H18" s="73">
        <f t="shared" si="3"/>
        <v>70</v>
      </c>
      <c r="I18" s="73">
        <f t="shared" si="3"/>
        <v>61</v>
      </c>
      <c r="J18" s="73">
        <f t="shared" si="3"/>
        <v>55</v>
      </c>
      <c r="K18" s="73">
        <f t="shared" si="3"/>
        <v>51</v>
      </c>
      <c r="L18" s="73">
        <f t="shared" si="3"/>
        <v>62</v>
      </c>
      <c r="M18" s="73">
        <f t="shared" si="3"/>
        <v>47</v>
      </c>
      <c r="N18" s="73">
        <f t="shared" si="3"/>
        <v>71</v>
      </c>
      <c r="O18" s="73">
        <f t="shared" si="3"/>
        <v>56</v>
      </c>
      <c r="P18" s="73">
        <f t="shared" si="3"/>
        <v>0</v>
      </c>
      <c r="Q18" s="73">
        <f>SUM(Q12:Q17)</f>
        <v>697</v>
      </c>
      <c r="R18" s="73">
        <f aca="true" t="shared" si="4" ref="R18:AD18">SUM(R12:R17)</f>
        <v>118</v>
      </c>
      <c r="S18" s="73">
        <f t="shared" si="4"/>
        <v>75</v>
      </c>
      <c r="T18" s="73">
        <f t="shared" si="4"/>
        <v>100</v>
      </c>
      <c r="U18" s="73">
        <f t="shared" si="4"/>
        <v>89</v>
      </c>
      <c r="V18" s="73">
        <f t="shared" si="4"/>
        <v>85</v>
      </c>
      <c r="W18" s="73">
        <f t="shared" si="4"/>
        <v>67</v>
      </c>
      <c r="X18" s="73">
        <f t="shared" si="4"/>
        <v>68</v>
      </c>
      <c r="Y18" s="73">
        <f t="shared" si="4"/>
        <v>84</v>
      </c>
      <c r="Z18" s="73">
        <f t="shared" si="4"/>
        <v>66</v>
      </c>
      <c r="AA18" s="73">
        <f t="shared" si="4"/>
        <v>82</v>
      </c>
      <c r="AB18" s="73">
        <f t="shared" si="4"/>
        <v>82</v>
      </c>
      <c r="AC18" s="73">
        <f t="shared" si="4"/>
        <v>0</v>
      </c>
      <c r="AD18" s="73">
        <f t="shared" si="4"/>
        <v>916</v>
      </c>
    </row>
    <row r="19" ht="15">
      <c r="AD19" s="8"/>
    </row>
  </sheetData>
  <sheetProtection/>
  <mergeCells count="9">
    <mergeCell ref="R2:AD9"/>
    <mergeCell ref="D1:D10"/>
    <mergeCell ref="E1:AD1"/>
    <mergeCell ref="A1:A10"/>
    <mergeCell ref="B1:B10"/>
    <mergeCell ref="E2:Q9"/>
    <mergeCell ref="E10:Q10"/>
    <mergeCell ref="C1:C11"/>
    <mergeCell ref="R10:AD10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1"/>
  <sheetViews>
    <sheetView zoomScalePageLayoutView="0" workbookViewId="0" topLeftCell="A1">
      <pane xSplit="2" ySplit="11" topLeftCell="C12" activePane="bottomRight" state="frozen"/>
      <selection pane="topLeft" activeCell="C1" sqref="C1:C16384"/>
      <selection pane="topRight" activeCell="C1" sqref="C1:C16384"/>
      <selection pane="bottomLeft" activeCell="C1" sqref="C1:C16384"/>
      <selection pane="bottomRight" activeCell="E12" sqref="E12:O12"/>
    </sheetView>
  </sheetViews>
  <sheetFormatPr defaultColWidth="11.421875" defaultRowHeight="15"/>
  <cols>
    <col min="1" max="1" width="20.28125" style="0" bestFit="1" customWidth="1"/>
    <col min="2" max="2" width="36.7109375" style="0" bestFit="1" customWidth="1"/>
    <col min="3" max="3" width="14.421875" style="0" customWidth="1"/>
    <col min="4" max="4" width="14.140625" style="0" customWidth="1"/>
    <col min="5" max="5" width="11.8515625" style="20" bestFit="1" customWidth="1"/>
    <col min="6" max="6" width="9.8515625" style="20" bestFit="1" customWidth="1"/>
    <col min="7" max="9" width="8.00390625" style="0" bestFit="1" customWidth="1"/>
    <col min="10" max="10" width="8.57421875" style="0" bestFit="1" customWidth="1"/>
    <col min="11" max="11" width="7.7109375" style="0" customWidth="1"/>
    <col min="12" max="13" width="7.8515625" style="0" bestFit="1" customWidth="1"/>
    <col min="14" max="14" width="7.28125" style="0" customWidth="1"/>
    <col min="15" max="16" width="7.8515625" style="0" bestFit="1" customWidth="1"/>
    <col min="17" max="17" width="11.8515625" style="0" bestFit="1" customWidth="1"/>
  </cols>
  <sheetData>
    <row r="1" spans="1:19" ht="73.5" customHeight="1" thickBot="1" thickTop="1">
      <c r="A1" s="165" t="s">
        <v>0</v>
      </c>
      <c r="B1" s="159" t="s">
        <v>1</v>
      </c>
      <c r="C1" s="159" t="s">
        <v>63</v>
      </c>
      <c r="D1" s="183" t="s">
        <v>60</v>
      </c>
      <c r="E1" s="193" t="s">
        <v>36</v>
      </c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</row>
    <row r="2" spans="1:19" ht="15" customHeight="1">
      <c r="A2" s="166"/>
      <c r="B2" s="169"/>
      <c r="C2" s="160"/>
      <c r="D2" s="184"/>
      <c r="E2" s="173" t="s">
        <v>3</v>
      </c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3" t="s">
        <v>4</v>
      </c>
      <c r="S2" s="170"/>
    </row>
    <row r="3" spans="1:19" ht="15" customHeight="1">
      <c r="A3" s="166"/>
      <c r="B3" s="169"/>
      <c r="C3" s="160"/>
      <c r="D3" s="184"/>
      <c r="E3" s="175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5"/>
      <c r="S3" s="171"/>
    </row>
    <row r="4" spans="1:19" ht="15" customHeight="1">
      <c r="A4" s="166"/>
      <c r="B4" s="169"/>
      <c r="C4" s="160"/>
      <c r="D4" s="184"/>
      <c r="E4" s="175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5"/>
      <c r="S4" s="171"/>
    </row>
    <row r="5" spans="1:19" ht="15" customHeight="1">
      <c r="A5" s="166"/>
      <c r="B5" s="169"/>
      <c r="C5" s="160"/>
      <c r="D5" s="184"/>
      <c r="E5" s="175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5"/>
      <c r="S5" s="171"/>
    </row>
    <row r="6" spans="1:19" ht="15" customHeight="1">
      <c r="A6" s="166"/>
      <c r="B6" s="169"/>
      <c r="C6" s="160"/>
      <c r="D6" s="184"/>
      <c r="E6" s="175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5"/>
      <c r="S6" s="171"/>
    </row>
    <row r="7" spans="1:19" ht="15" customHeight="1">
      <c r="A7" s="166"/>
      <c r="B7" s="169"/>
      <c r="C7" s="160"/>
      <c r="D7" s="184"/>
      <c r="E7" s="175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5"/>
      <c r="S7" s="171"/>
    </row>
    <row r="8" spans="1:19" ht="15" customHeight="1">
      <c r="A8" s="166"/>
      <c r="B8" s="169"/>
      <c r="C8" s="160"/>
      <c r="D8" s="184"/>
      <c r="E8" s="175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5"/>
      <c r="S8" s="171"/>
    </row>
    <row r="9" spans="1:19" ht="15.75" customHeight="1" thickBot="1">
      <c r="A9" s="166"/>
      <c r="B9" s="169"/>
      <c r="C9" s="160"/>
      <c r="D9" s="184"/>
      <c r="E9" s="177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7"/>
      <c r="S9" s="172"/>
    </row>
    <row r="10" spans="1:19" ht="57.75" customHeight="1" thickBot="1">
      <c r="A10" s="167"/>
      <c r="B10" s="161"/>
      <c r="C10" s="160"/>
      <c r="D10" s="185"/>
      <c r="E10" s="163" t="s">
        <v>37</v>
      </c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4"/>
      <c r="R10" s="191" t="s">
        <v>126</v>
      </c>
      <c r="S10" s="191"/>
    </row>
    <row r="11" spans="1:19" ht="15.75" thickBot="1">
      <c r="A11" s="100"/>
      <c r="B11" s="100"/>
      <c r="C11" s="161"/>
      <c r="D11" s="100" t="s">
        <v>61</v>
      </c>
      <c r="E11" s="101" t="s">
        <v>7</v>
      </c>
      <c r="F11" s="101" t="s">
        <v>8</v>
      </c>
      <c r="G11" s="100" t="s">
        <v>9</v>
      </c>
      <c r="H11" s="100" t="s">
        <v>10</v>
      </c>
      <c r="I11" s="100" t="s">
        <v>11</v>
      </c>
      <c r="J11" s="100" t="s">
        <v>12</v>
      </c>
      <c r="K11" s="100" t="s">
        <v>13</v>
      </c>
      <c r="L11" s="100" t="s">
        <v>14</v>
      </c>
      <c r="M11" s="100" t="s">
        <v>15</v>
      </c>
      <c r="N11" s="100" t="s">
        <v>16</v>
      </c>
      <c r="O11" s="100" t="s">
        <v>17</v>
      </c>
      <c r="P11" s="100" t="s">
        <v>18</v>
      </c>
      <c r="Q11" s="100" t="s">
        <v>19</v>
      </c>
      <c r="R11" s="192"/>
      <c r="S11" s="192"/>
    </row>
    <row r="12" spans="1:20" s="67" customFormat="1" ht="13.5" thickBot="1">
      <c r="A12" s="1" t="s">
        <v>78</v>
      </c>
      <c r="B12" s="64" t="s">
        <v>79</v>
      </c>
      <c r="C12" s="82">
        <f>+D12/'Meta Corte Hosp'!K63</f>
        <v>1.7899220590900853</v>
      </c>
      <c r="D12" s="79">
        <f aca="true" t="shared" si="0" ref="D12:D17">+Q12/R12</f>
        <v>0.42958129418162044</v>
      </c>
      <c r="E12" s="109">
        <f>VLOOKUP($B12,'[3]NUM5'!$G$2:$S$143,2,FALSE)</f>
        <v>25</v>
      </c>
      <c r="F12" s="109">
        <f>VLOOKUP($B12,'[3]NUM5'!$G$2:$S$143,3,FALSE)</f>
        <v>22</v>
      </c>
      <c r="G12" s="109">
        <f>VLOOKUP($B12,'[3]NUM5'!$G$2:$S$143,4,FALSE)</f>
        <v>14</v>
      </c>
      <c r="H12" s="109">
        <f>VLOOKUP($B12,'[3]NUM5'!$G$2:$S$143,5,FALSE)</f>
        <v>45</v>
      </c>
      <c r="I12" s="109">
        <f>VLOOKUP($B12,'[3]NUM5'!$G$2:$S$143,6,FALSE)</f>
        <v>292</v>
      </c>
      <c r="J12" s="109">
        <f>VLOOKUP($B12,'[3]NUM5'!$G$2:$S$143,7,FALSE)</f>
        <v>68</v>
      </c>
      <c r="K12" s="109">
        <f>VLOOKUP($B12,'[3]NUM5'!$G$2:$S$143,8,FALSE)</f>
        <v>18</v>
      </c>
      <c r="L12" s="109">
        <f>VLOOKUP($B12,'[3]NUM5'!$G$2:$S$143,9,FALSE)</f>
        <v>22</v>
      </c>
      <c r="M12" s="109">
        <f>VLOOKUP($B12,'[3]NUM5'!$G$2:$S$143,10,FALSE)</f>
        <v>22</v>
      </c>
      <c r="N12" s="109">
        <f>VLOOKUP($B12,'[3]NUM5'!$G$2:$S$143,11,FALSE)</f>
        <v>65</v>
      </c>
      <c r="O12" s="109">
        <f>VLOOKUP($B12,'[3]NUM5'!$G$2:$S$143,12,FALSE)</f>
        <v>197</v>
      </c>
      <c r="Q12" s="9">
        <f aca="true" t="shared" si="1" ref="Q12:Q17">SUM(E12:P12)</f>
        <v>790</v>
      </c>
      <c r="R12" s="187">
        <v>1839</v>
      </c>
      <c r="S12" s="188"/>
      <c r="T12" s="72"/>
    </row>
    <row r="13" spans="1:20" s="67" customFormat="1" ht="13.5" thickBot="1">
      <c r="A13" s="1" t="s">
        <v>53</v>
      </c>
      <c r="B13" s="64" t="s">
        <v>80</v>
      </c>
      <c r="C13" s="82">
        <f>+D13/'Meta Corte Hosp'!K64</f>
        <v>0.8193917278902699</v>
      </c>
      <c r="D13" s="80">
        <f t="shared" si="0"/>
        <v>0.1392965937413459</v>
      </c>
      <c r="E13" s="109">
        <f>VLOOKUP($B13,'[3]NUM5'!$G$2:$S$143,2,FALSE)</f>
        <v>16</v>
      </c>
      <c r="F13" s="109">
        <f>VLOOKUP($B13,'[3]NUM5'!$G$2:$S$143,3,FALSE)</f>
        <v>32</v>
      </c>
      <c r="G13" s="109">
        <f>VLOOKUP($B13,'[3]NUM5'!$G$2:$S$143,4,FALSE)</f>
        <v>24</v>
      </c>
      <c r="H13" s="109">
        <f>VLOOKUP($B13,'[3]NUM5'!$G$2:$S$143,5,FALSE)</f>
        <v>49</v>
      </c>
      <c r="I13" s="109">
        <f>VLOOKUP($B13,'[3]NUM5'!$G$2:$S$143,6,FALSE)</f>
        <v>70</v>
      </c>
      <c r="J13" s="109">
        <f>VLOOKUP($B13,'[3]NUM5'!$G$2:$S$143,7,FALSE)</f>
        <v>75</v>
      </c>
      <c r="K13" s="109">
        <f>VLOOKUP($B13,'[3]NUM5'!$G$2:$S$143,8,FALSE)</f>
        <v>52</v>
      </c>
      <c r="L13" s="109">
        <f>VLOOKUP($B13,'[3]NUM5'!$G$2:$S$143,9,FALSE)</f>
        <v>55</v>
      </c>
      <c r="M13" s="109">
        <f>VLOOKUP($B13,'[3]NUM5'!$G$2:$S$143,10,FALSE)</f>
        <v>43</v>
      </c>
      <c r="N13" s="109">
        <f>VLOOKUP($B13,'[3]NUM5'!$G$2:$S$143,11,FALSE)</f>
        <v>28</v>
      </c>
      <c r="O13" s="109">
        <f>VLOOKUP($B13,'[3]NUM5'!$G$2:$S$143,12,FALSE)</f>
        <v>59</v>
      </c>
      <c r="Q13" s="9">
        <f t="shared" si="1"/>
        <v>503</v>
      </c>
      <c r="R13" s="187">
        <v>3611</v>
      </c>
      <c r="S13" s="188"/>
      <c r="T13" s="72"/>
    </row>
    <row r="14" spans="1:20" s="67" customFormat="1" ht="13.5" thickBot="1">
      <c r="A14" s="1" t="s">
        <v>54</v>
      </c>
      <c r="B14" s="64" t="s">
        <v>81</v>
      </c>
      <c r="C14" s="82">
        <f>+D14/'Meta Corte Hosp'!K65</f>
        <v>0.6676677646450946</v>
      </c>
      <c r="D14" s="80">
        <f t="shared" si="0"/>
        <v>0.1602402635148227</v>
      </c>
      <c r="E14" s="109">
        <f>VLOOKUP($B14,'[3]NUM5'!$G$2:$S$143,2,FALSE)</f>
        <v>74</v>
      </c>
      <c r="F14" s="109">
        <f>VLOOKUP($B14,'[3]NUM5'!$G$2:$S$143,3,FALSE)</f>
        <v>64</v>
      </c>
      <c r="G14" s="109">
        <f>VLOOKUP($B14,'[3]NUM5'!$G$2:$S$143,4,FALSE)</f>
        <v>66</v>
      </c>
      <c r="H14" s="109">
        <f>VLOOKUP($B14,'[3]NUM5'!$G$2:$S$143,5,FALSE)</f>
        <v>68</v>
      </c>
      <c r="I14" s="109">
        <f>VLOOKUP($B14,'[3]NUM5'!$G$2:$S$143,6,FALSE)</f>
        <v>119</v>
      </c>
      <c r="J14" s="109">
        <f>VLOOKUP($B14,'[3]NUM5'!$G$2:$S$143,7,FALSE)</f>
        <v>166</v>
      </c>
      <c r="K14" s="109">
        <f>VLOOKUP($B14,'[3]NUM5'!$G$2:$S$143,8,FALSE)</f>
        <v>50</v>
      </c>
      <c r="L14" s="109">
        <f>VLOOKUP($B14,'[3]NUM5'!$G$2:$S$143,9,FALSE)</f>
        <v>62</v>
      </c>
      <c r="M14" s="109">
        <f>VLOOKUP($B14,'[3]NUM5'!$G$2:$S$143,10,FALSE)</f>
        <v>61</v>
      </c>
      <c r="N14" s="109">
        <f>VLOOKUP($B14,'[3]NUM5'!$G$2:$S$143,11,FALSE)</f>
        <v>34</v>
      </c>
      <c r="O14" s="109">
        <f>VLOOKUP($B14,'[3]NUM5'!$G$2:$S$143,12,FALSE)</f>
        <v>63</v>
      </c>
      <c r="Q14" s="9">
        <f t="shared" si="1"/>
        <v>827</v>
      </c>
      <c r="R14" s="187">
        <v>5161</v>
      </c>
      <c r="S14" s="188"/>
      <c r="T14" s="72"/>
    </row>
    <row r="15" spans="1:20" s="67" customFormat="1" ht="13.5" thickBot="1">
      <c r="A15" s="1" t="s">
        <v>55</v>
      </c>
      <c r="B15" s="64" t="s">
        <v>82</v>
      </c>
      <c r="C15" s="82">
        <f>+D15/'Meta Corte Hosp'!K66</f>
        <v>0.7300275482093664</v>
      </c>
      <c r="D15" s="80">
        <f t="shared" si="0"/>
        <v>0.17520661157024794</v>
      </c>
      <c r="E15" s="109">
        <f>VLOOKUP($B15,'[3]NUM5'!$G$2:$S$143,2,FALSE)</f>
        <v>10</v>
      </c>
      <c r="F15" s="109">
        <f>VLOOKUP($B15,'[3]NUM5'!$G$2:$S$143,3,FALSE)</f>
        <v>25</v>
      </c>
      <c r="G15" s="109">
        <f>VLOOKUP($B15,'[3]NUM5'!$G$2:$S$143,4,FALSE)</f>
        <v>22</v>
      </c>
      <c r="H15" s="109">
        <f>VLOOKUP($B15,'[3]NUM5'!$G$2:$S$143,5,FALSE)</f>
        <v>51</v>
      </c>
      <c r="I15" s="109">
        <f>VLOOKUP($B15,'[3]NUM5'!$G$2:$S$143,6,FALSE)</f>
        <v>46</v>
      </c>
      <c r="J15" s="109">
        <f>VLOOKUP($B15,'[3]NUM5'!$G$2:$S$143,7,FALSE)</f>
        <v>32</v>
      </c>
      <c r="K15" s="109">
        <f>VLOOKUP($B15,'[3]NUM5'!$G$2:$S$143,8,FALSE)</f>
        <v>17</v>
      </c>
      <c r="L15" s="109">
        <f>VLOOKUP($B15,'[3]NUM5'!$G$2:$S$143,9,FALSE)</f>
        <v>140</v>
      </c>
      <c r="M15" s="109">
        <f>VLOOKUP($B15,'[3]NUM5'!$G$2:$S$143,10,FALSE)</f>
        <v>36</v>
      </c>
      <c r="N15" s="109">
        <f>VLOOKUP($B15,'[3]NUM5'!$G$2:$S$143,11,FALSE)</f>
        <v>19</v>
      </c>
      <c r="O15" s="109">
        <f>VLOOKUP($B15,'[3]NUM5'!$G$2:$S$143,12,FALSE)</f>
        <v>26</v>
      </c>
      <c r="Q15" s="9">
        <f t="shared" si="1"/>
        <v>424</v>
      </c>
      <c r="R15" s="187">
        <v>2420</v>
      </c>
      <c r="S15" s="188"/>
      <c r="T15" s="72"/>
    </row>
    <row r="16" spans="1:20" s="67" customFormat="1" ht="13.5" thickBot="1">
      <c r="A16" s="1" t="s">
        <v>56</v>
      </c>
      <c r="B16" s="64" t="s">
        <v>83</v>
      </c>
      <c r="C16" s="82">
        <f>+D16/'Meta Corte Hosp'!K67</f>
        <v>1.5089523010211219</v>
      </c>
      <c r="D16" s="80">
        <f t="shared" si="0"/>
        <v>0.36214855224506926</v>
      </c>
      <c r="E16" s="109">
        <f>VLOOKUP($B16,'[3]NUM5'!$G$2:$S$143,2,FALSE)</f>
        <v>57</v>
      </c>
      <c r="F16" s="109">
        <f>VLOOKUP($B16,'[3]NUM5'!$G$2:$S$143,3,FALSE)</f>
        <v>76</v>
      </c>
      <c r="G16" s="109">
        <f>VLOOKUP($B16,'[3]NUM5'!$G$2:$S$143,4,FALSE)</f>
        <v>68</v>
      </c>
      <c r="H16" s="109">
        <f>VLOOKUP($B16,'[3]NUM5'!$G$2:$S$143,5,FALSE)</f>
        <v>97</v>
      </c>
      <c r="I16" s="109">
        <f>VLOOKUP($B16,'[3]NUM5'!$G$2:$S$143,6,FALSE)</f>
        <v>126</v>
      </c>
      <c r="J16" s="109">
        <f>VLOOKUP($B16,'[3]NUM5'!$G$2:$S$143,7,FALSE)</f>
        <v>89</v>
      </c>
      <c r="K16" s="109">
        <f>VLOOKUP($B16,'[3]NUM5'!$G$2:$S$143,8,FALSE)</f>
        <v>100</v>
      </c>
      <c r="L16" s="109">
        <f>VLOOKUP($B16,'[3]NUM5'!$G$2:$S$143,9,FALSE)</f>
        <v>112</v>
      </c>
      <c r="M16" s="109">
        <f>VLOOKUP($B16,'[3]NUM5'!$G$2:$S$143,10,FALSE)</f>
        <v>68</v>
      </c>
      <c r="N16" s="109">
        <f>VLOOKUP($B16,'[3]NUM5'!$G$2:$S$143,11,FALSE)</f>
        <v>50</v>
      </c>
      <c r="O16" s="109">
        <f>VLOOKUP($B16,'[3]NUM5'!$G$2:$S$143,12,FALSE)</f>
        <v>20</v>
      </c>
      <c r="Q16" s="9">
        <f t="shared" si="1"/>
        <v>863</v>
      </c>
      <c r="R16" s="187">
        <v>2383</v>
      </c>
      <c r="S16" s="188"/>
      <c r="T16" s="72"/>
    </row>
    <row r="17" spans="1:20" s="67" customFormat="1" ht="16.5" customHeight="1" thickBot="1">
      <c r="A17" s="1" t="s">
        <v>57</v>
      </c>
      <c r="B17" s="64" t="s">
        <v>84</v>
      </c>
      <c r="C17" s="82">
        <f>+D17/'Meta Corte Hosp'!K68</f>
        <v>1.4746543778801844</v>
      </c>
      <c r="D17" s="81">
        <f t="shared" si="0"/>
        <v>0.35391705069124424</v>
      </c>
      <c r="E17" s="109">
        <f>VLOOKUP($B17,'[3]NUM5'!$G$2:$S$143,2,FALSE)</f>
        <v>16</v>
      </c>
      <c r="F17" s="109">
        <f>VLOOKUP($B17,'[3]NUM5'!$G$2:$S$143,3,FALSE)</f>
        <v>45</v>
      </c>
      <c r="G17" s="109">
        <f>VLOOKUP($B17,'[3]NUM5'!$G$2:$S$143,4,FALSE)</f>
        <v>23</v>
      </c>
      <c r="H17" s="109">
        <f>VLOOKUP($B17,'[3]NUM5'!$G$2:$S$143,5,FALSE)</f>
        <v>31</v>
      </c>
      <c r="I17" s="109">
        <f>VLOOKUP($B17,'[3]NUM5'!$G$2:$S$143,6,FALSE)</f>
        <v>39</v>
      </c>
      <c r="J17" s="109">
        <f>VLOOKUP($B17,'[3]NUM5'!$G$2:$S$143,7,FALSE)</f>
        <v>25</v>
      </c>
      <c r="K17" s="109">
        <f>VLOOKUP($B17,'[3]NUM5'!$G$2:$S$143,8,FALSE)</f>
        <v>60</v>
      </c>
      <c r="L17" s="109">
        <f>VLOOKUP($B17,'[3]NUM5'!$G$2:$S$143,9,FALSE)</f>
        <v>20</v>
      </c>
      <c r="M17" s="109">
        <f>VLOOKUP($B17,'[3]NUM5'!$G$2:$S$143,10,FALSE)</f>
        <v>19</v>
      </c>
      <c r="N17" s="109">
        <f>VLOOKUP($B17,'[3]NUM5'!$G$2:$S$143,11,FALSE)</f>
        <v>56</v>
      </c>
      <c r="O17" s="109">
        <f>VLOOKUP($B17,'[3]NUM5'!$G$2:$S$143,12,FALSE)</f>
        <v>50</v>
      </c>
      <c r="Q17" s="9">
        <f t="shared" si="1"/>
        <v>384</v>
      </c>
      <c r="R17" s="187">
        <v>1085</v>
      </c>
      <c r="S17" s="188"/>
      <c r="T17" s="72"/>
    </row>
    <row r="18" spans="1:19" s="67" customFormat="1" ht="12.75">
      <c r="A18" s="69"/>
      <c r="B18" s="68" t="s">
        <v>85</v>
      </c>
      <c r="C18" s="68"/>
      <c r="D18" s="91"/>
      <c r="E18" s="73">
        <f>SUM(E12:E17)</f>
        <v>198</v>
      </c>
      <c r="F18" s="73">
        <f aca="true" t="shared" si="2" ref="F18:P18">SUM(F12:F17)</f>
        <v>264</v>
      </c>
      <c r="G18" s="73">
        <f t="shared" si="2"/>
        <v>217</v>
      </c>
      <c r="H18" s="73">
        <f t="shared" si="2"/>
        <v>341</v>
      </c>
      <c r="I18" s="73">
        <f t="shared" si="2"/>
        <v>692</v>
      </c>
      <c r="J18" s="73">
        <f t="shared" si="2"/>
        <v>455</v>
      </c>
      <c r="K18" s="73">
        <f t="shared" si="2"/>
        <v>297</v>
      </c>
      <c r="L18" s="73">
        <f t="shared" si="2"/>
        <v>411</v>
      </c>
      <c r="M18" s="73">
        <f t="shared" si="2"/>
        <v>249</v>
      </c>
      <c r="N18" s="73">
        <f t="shared" si="2"/>
        <v>252</v>
      </c>
      <c r="O18" s="73">
        <f t="shared" si="2"/>
        <v>415</v>
      </c>
      <c r="P18" s="73">
        <f t="shared" si="2"/>
        <v>0</v>
      </c>
      <c r="Q18" s="73">
        <f>SUM(Q12:Q17)</f>
        <v>3791</v>
      </c>
      <c r="R18" s="195">
        <f>SUM(R12:S17)</f>
        <v>16499</v>
      </c>
      <c r="S18" s="196"/>
    </row>
    <row r="21" ht="15">
      <c r="Q21" s="8"/>
    </row>
  </sheetData>
  <sheetProtection/>
  <mergeCells count="16">
    <mergeCell ref="R2:S9"/>
    <mergeCell ref="R10:S11"/>
    <mergeCell ref="E1:S1"/>
    <mergeCell ref="A1:A10"/>
    <mergeCell ref="B1:B10"/>
    <mergeCell ref="E2:Q9"/>
    <mergeCell ref="E10:Q10"/>
    <mergeCell ref="D1:D10"/>
    <mergeCell ref="C1:C11"/>
    <mergeCell ref="R18:S18"/>
    <mergeCell ref="R12:S12"/>
    <mergeCell ref="R13:S13"/>
    <mergeCell ref="R14:S14"/>
    <mergeCell ref="R15:S15"/>
    <mergeCell ref="R16:S16"/>
    <mergeCell ref="R17:S1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18"/>
  <sheetViews>
    <sheetView zoomScalePageLayoutView="0" workbookViewId="0" topLeftCell="A1">
      <pane xSplit="2" ySplit="11" topLeftCell="C12" activePane="bottomRight" state="frozen"/>
      <selection pane="topLeft" activeCell="C1" sqref="C1:C16384"/>
      <selection pane="topRight" activeCell="C1" sqref="C1:C16384"/>
      <selection pane="bottomLeft" activeCell="C1" sqref="C1:C16384"/>
      <selection pane="bottomRight" activeCell="R12" sqref="R12:AB12"/>
    </sheetView>
  </sheetViews>
  <sheetFormatPr defaultColWidth="11.421875" defaultRowHeight="15"/>
  <cols>
    <col min="1" max="1" width="20.28125" style="0" bestFit="1" customWidth="1"/>
    <col min="2" max="2" width="32.7109375" style="0" bestFit="1" customWidth="1"/>
    <col min="3" max="3" width="14.421875" style="0" customWidth="1"/>
    <col min="4" max="4" width="12.140625" style="0" bestFit="1" customWidth="1"/>
    <col min="5" max="5" width="9.7109375" style="20" bestFit="1" customWidth="1"/>
    <col min="6" max="6" width="7.00390625" style="20" bestFit="1" customWidth="1"/>
    <col min="7" max="16" width="6.8515625" style="20" bestFit="1" customWidth="1"/>
    <col min="17" max="18" width="9.7109375" style="20" bestFit="1" customWidth="1"/>
    <col min="19" max="19" width="8.7109375" style="20" bestFit="1" customWidth="1"/>
    <col min="20" max="29" width="6.8515625" style="20" bestFit="1" customWidth="1"/>
    <col min="30" max="30" width="9.7109375" style="20" bestFit="1" customWidth="1"/>
  </cols>
  <sheetData>
    <row r="1" spans="1:30" ht="73.5" customHeight="1" thickBot="1" thickTop="1">
      <c r="A1" s="165" t="s">
        <v>0</v>
      </c>
      <c r="B1" s="159" t="s">
        <v>1</v>
      </c>
      <c r="C1" s="159" t="s">
        <v>63</v>
      </c>
      <c r="D1" s="183" t="s">
        <v>60</v>
      </c>
      <c r="E1" s="193" t="s">
        <v>38</v>
      </c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</row>
    <row r="2" spans="1:30" ht="15" customHeight="1">
      <c r="A2" s="166"/>
      <c r="B2" s="169"/>
      <c r="C2" s="160"/>
      <c r="D2" s="184"/>
      <c r="E2" s="197" t="s">
        <v>3</v>
      </c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7" t="s">
        <v>4</v>
      </c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203"/>
    </row>
    <row r="3" spans="1:30" ht="15" customHeight="1">
      <c r="A3" s="166"/>
      <c r="B3" s="169"/>
      <c r="C3" s="160"/>
      <c r="D3" s="184"/>
      <c r="E3" s="199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199"/>
      <c r="S3" s="200"/>
      <c r="T3" s="200"/>
      <c r="U3" s="200"/>
      <c r="V3" s="200"/>
      <c r="W3" s="200"/>
      <c r="X3" s="200"/>
      <c r="Y3" s="200"/>
      <c r="Z3" s="200"/>
      <c r="AA3" s="200"/>
      <c r="AB3" s="200"/>
      <c r="AC3" s="200"/>
      <c r="AD3" s="204"/>
    </row>
    <row r="4" spans="1:30" ht="15" customHeight="1">
      <c r="A4" s="166"/>
      <c r="B4" s="169"/>
      <c r="C4" s="160"/>
      <c r="D4" s="184"/>
      <c r="E4" s="199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199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0"/>
      <c r="AD4" s="204"/>
    </row>
    <row r="5" spans="1:30" ht="15" customHeight="1">
      <c r="A5" s="166"/>
      <c r="B5" s="169"/>
      <c r="C5" s="160"/>
      <c r="D5" s="184"/>
      <c r="E5" s="199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199"/>
      <c r="S5" s="200"/>
      <c r="T5" s="200"/>
      <c r="U5" s="200"/>
      <c r="V5" s="200"/>
      <c r="W5" s="200"/>
      <c r="X5" s="200"/>
      <c r="Y5" s="200"/>
      <c r="Z5" s="200"/>
      <c r="AA5" s="200"/>
      <c r="AB5" s="200"/>
      <c r="AC5" s="200"/>
      <c r="AD5" s="204"/>
    </row>
    <row r="6" spans="1:30" ht="15" customHeight="1">
      <c r="A6" s="166"/>
      <c r="B6" s="169"/>
      <c r="C6" s="160"/>
      <c r="D6" s="184"/>
      <c r="E6" s="199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199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04"/>
    </row>
    <row r="7" spans="1:30" ht="15" customHeight="1">
      <c r="A7" s="166"/>
      <c r="B7" s="169"/>
      <c r="C7" s="160"/>
      <c r="D7" s="184"/>
      <c r="E7" s="199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199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4"/>
    </row>
    <row r="8" spans="1:30" ht="15" customHeight="1">
      <c r="A8" s="166"/>
      <c r="B8" s="169"/>
      <c r="C8" s="160"/>
      <c r="D8" s="184"/>
      <c r="E8" s="199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199"/>
      <c r="S8" s="200"/>
      <c r="T8" s="200"/>
      <c r="U8" s="200"/>
      <c r="V8" s="200"/>
      <c r="W8" s="200"/>
      <c r="X8" s="200"/>
      <c r="Y8" s="200"/>
      <c r="Z8" s="200"/>
      <c r="AA8" s="200"/>
      <c r="AB8" s="200"/>
      <c r="AC8" s="200"/>
      <c r="AD8" s="204"/>
    </row>
    <row r="9" spans="1:30" ht="15.75" customHeight="1" thickBot="1">
      <c r="A9" s="166"/>
      <c r="B9" s="169"/>
      <c r="C9" s="160"/>
      <c r="D9" s="184"/>
      <c r="E9" s="201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1"/>
      <c r="S9" s="202"/>
      <c r="T9" s="202"/>
      <c r="U9" s="202"/>
      <c r="V9" s="202"/>
      <c r="W9" s="202"/>
      <c r="X9" s="202"/>
      <c r="Y9" s="202"/>
      <c r="Z9" s="202"/>
      <c r="AA9" s="202"/>
      <c r="AB9" s="202"/>
      <c r="AC9" s="202"/>
      <c r="AD9" s="205"/>
    </row>
    <row r="10" spans="1:30" ht="57.75" customHeight="1" thickBot="1">
      <c r="A10" s="167"/>
      <c r="B10" s="161"/>
      <c r="C10" s="160"/>
      <c r="D10" s="185"/>
      <c r="E10" s="206" t="s">
        <v>39</v>
      </c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7" t="s">
        <v>40</v>
      </c>
      <c r="S10" s="206"/>
      <c r="T10" s="206"/>
      <c r="U10" s="206"/>
      <c r="V10" s="206"/>
      <c r="W10" s="206"/>
      <c r="X10" s="206"/>
      <c r="Y10" s="206"/>
      <c r="Z10" s="206"/>
      <c r="AA10" s="206"/>
      <c r="AB10" s="206"/>
      <c r="AC10" s="206"/>
      <c r="AD10" s="208"/>
    </row>
    <row r="11" spans="1:30" ht="15.75" thickBot="1">
      <c r="A11" s="100"/>
      <c r="B11" s="100"/>
      <c r="C11" s="161"/>
      <c r="D11" s="100" t="s">
        <v>61</v>
      </c>
      <c r="E11" s="101" t="s">
        <v>7</v>
      </c>
      <c r="F11" s="101" t="s">
        <v>8</v>
      </c>
      <c r="G11" s="101" t="s">
        <v>9</v>
      </c>
      <c r="H11" s="101" t="s">
        <v>10</v>
      </c>
      <c r="I11" s="101" t="s">
        <v>11</v>
      </c>
      <c r="J11" s="101" t="s">
        <v>12</v>
      </c>
      <c r="K11" s="101" t="s">
        <v>13</v>
      </c>
      <c r="L11" s="101" t="s">
        <v>14</v>
      </c>
      <c r="M11" s="101" t="s">
        <v>15</v>
      </c>
      <c r="N11" s="101" t="s">
        <v>16</v>
      </c>
      <c r="O11" s="101" t="s">
        <v>17</v>
      </c>
      <c r="P11" s="101" t="s">
        <v>18</v>
      </c>
      <c r="Q11" s="101" t="s">
        <v>19</v>
      </c>
      <c r="R11" s="101" t="s">
        <v>7</v>
      </c>
      <c r="S11" s="101" t="s">
        <v>8</v>
      </c>
      <c r="T11" s="101" t="s">
        <v>9</v>
      </c>
      <c r="U11" s="101" t="s">
        <v>10</v>
      </c>
      <c r="V11" s="101" t="s">
        <v>11</v>
      </c>
      <c r="W11" s="101" t="s">
        <v>12</v>
      </c>
      <c r="X11" s="101" t="s">
        <v>13</v>
      </c>
      <c r="Y11" s="101" t="s">
        <v>14</v>
      </c>
      <c r="Z11" s="101" t="s">
        <v>15</v>
      </c>
      <c r="AA11" s="101" t="s">
        <v>16</v>
      </c>
      <c r="AB11" s="101" t="s">
        <v>17</v>
      </c>
      <c r="AC11" s="101" t="s">
        <v>18</v>
      </c>
      <c r="AD11" s="101" t="s">
        <v>19</v>
      </c>
    </row>
    <row r="12" spans="1:30" s="67" customFormat="1" ht="13.5" thickBot="1">
      <c r="A12" s="1" t="s">
        <v>78</v>
      </c>
      <c r="B12" s="64" t="s">
        <v>79</v>
      </c>
      <c r="C12" s="82">
        <f>+D12/'Meta Corte Hosp'!L63</f>
        <v>1.0204081632653061</v>
      </c>
      <c r="D12" s="79">
        <f aca="true" t="shared" si="0" ref="D12:D17">+Q12/AD12</f>
        <v>1</v>
      </c>
      <c r="E12" s="75">
        <f>VLOOKUP($B12,'[3]NUM6'!$G$2:$S$95,2,FALSE)</f>
        <v>1</v>
      </c>
      <c r="F12" s="75">
        <f>VLOOKUP($B12,'[3]NUM6'!$G$2:$S$95,3,FALSE)</f>
        <v>0</v>
      </c>
      <c r="G12" s="75">
        <f>VLOOKUP($B12,'[3]NUM6'!$G$2:$S$95,4,FALSE)</f>
        <v>0</v>
      </c>
      <c r="H12" s="75">
        <f>VLOOKUP($B12,'[3]NUM6'!$G$2:$S$95,5,FALSE)</f>
        <v>3</v>
      </c>
      <c r="I12" s="75">
        <f>VLOOKUP($B12,'[3]NUM6'!$G$2:$S$95,6,FALSE)</f>
        <v>2</v>
      </c>
      <c r="J12" s="75">
        <f>VLOOKUP($B12,'[3]NUM6'!$G$2:$S$95,7,FALSE)</f>
        <v>2</v>
      </c>
      <c r="K12" s="75">
        <f>VLOOKUP($B12,'[3]NUM6'!$G$2:$S$95,8,FALSE)</f>
        <v>3</v>
      </c>
      <c r="L12" s="75">
        <f>VLOOKUP($B12,'[3]NUM6'!$G$2:$S$95,9,FALSE)</f>
        <v>7</v>
      </c>
      <c r="M12" s="75">
        <f>VLOOKUP($B12,'[3]NUM6'!$G$2:$S$95,10,FALSE)</f>
        <v>5</v>
      </c>
      <c r="N12" s="75">
        <f>VLOOKUP($B12,'[3]NUM6'!$G$2:$S$95,11,FALSE)</f>
        <v>2</v>
      </c>
      <c r="O12" s="75">
        <f>VLOOKUP($B12,'[3]NUM6'!$G$2:$S$95,12,FALSE)</f>
        <v>0</v>
      </c>
      <c r="P12" s="75"/>
      <c r="Q12" s="9">
        <f aca="true" t="shared" si="1" ref="Q12:Q17">SUM(E12:P12)</f>
        <v>25</v>
      </c>
      <c r="R12" s="75">
        <f>VLOOKUP($B12,'[3]DEN6'!$G$2:$S$95,2,FALSE)</f>
        <v>1</v>
      </c>
      <c r="S12" s="75">
        <f>VLOOKUP($B12,'[3]DEN6'!$G$2:$S$95,3,FALSE)</f>
        <v>0</v>
      </c>
      <c r="T12" s="75">
        <f>VLOOKUP($B12,'[3]DEN6'!$G$2:$S$95,4,FALSE)</f>
        <v>0</v>
      </c>
      <c r="U12" s="75">
        <f>VLOOKUP($B12,'[3]DEN6'!$G$2:$S$95,5,FALSE)</f>
        <v>3</v>
      </c>
      <c r="V12" s="75">
        <f>VLOOKUP($B12,'[3]DEN6'!$G$2:$S$95,6,FALSE)</f>
        <v>2</v>
      </c>
      <c r="W12" s="75">
        <f>VLOOKUP($B12,'[3]DEN6'!$G$2:$S$95,7,FALSE)</f>
        <v>2</v>
      </c>
      <c r="X12" s="75">
        <f>VLOOKUP($B12,'[3]DEN6'!$G$2:$S$95,8,FALSE)</f>
        <v>3</v>
      </c>
      <c r="Y12" s="75">
        <f>VLOOKUP($B12,'[3]DEN6'!$G$2:$S$95,9,FALSE)</f>
        <v>7</v>
      </c>
      <c r="Z12" s="75">
        <f>VLOOKUP($B12,'[3]DEN6'!$G$2:$S$95,10,FALSE)</f>
        <v>5</v>
      </c>
      <c r="AA12" s="75">
        <f>VLOOKUP($B12,'[3]DEN6'!$G$2:$S$95,11,FALSE)</f>
        <v>2</v>
      </c>
      <c r="AB12" s="75">
        <f>VLOOKUP($B12,'[3]DEN6'!$G$2:$S$95,12,FALSE)</f>
        <v>0</v>
      </c>
      <c r="AC12" s="75"/>
      <c r="AD12" s="9">
        <f aca="true" t="shared" si="2" ref="AD12:AD17">SUM(R12:AC12)</f>
        <v>25</v>
      </c>
    </row>
    <row r="13" spans="1:30" s="67" customFormat="1" ht="13.5" thickBot="1">
      <c r="A13" s="1" t="s">
        <v>53</v>
      </c>
      <c r="B13" s="64" t="s">
        <v>80</v>
      </c>
      <c r="C13" s="82">
        <f>+D13/'Meta Corte Hosp'!L64</f>
        <v>1.0133219954648527</v>
      </c>
      <c r="D13" s="80">
        <f t="shared" si="0"/>
        <v>0.9930555555555556</v>
      </c>
      <c r="E13" s="75">
        <f>VLOOKUP($B13,'[3]NUM6'!$G$2:$S$95,2,FALSE)</f>
        <v>11</v>
      </c>
      <c r="F13" s="75">
        <f>VLOOKUP($B13,'[3]NUM6'!$G$2:$S$95,3,FALSE)</f>
        <v>12</v>
      </c>
      <c r="G13" s="75">
        <f>VLOOKUP($B13,'[3]NUM6'!$G$2:$S$95,4,FALSE)</f>
        <v>16</v>
      </c>
      <c r="H13" s="75">
        <f>VLOOKUP($B13,'[3]NUM6'!$G$2:$S$95,5,FALSE)</f>
        <v>17</v>
      </c>
      <c r="I13" s="75">
        <f>VLOOKUP($B13,'[3]NUM6'!$G$2:$S$95,6,FALSE)</f>
        <v>19</v>
      </c>
      <c r="J13" s="75">
        <f>VLOOKUP($B13,'[3]NUM6'!$G$2:$S$95,7,FALSE)</f>
        <v>15</v>
      </c>
      <c r="K13" s="75">
        <f>VLOOKUP($B13,'[3]NUM6'!$G$2:$S$95,8,FALSE)</f>
        <v>15</v>
      </c>
      <c r="L13" s="75">
        <f>VLOOKUP($B13,'[3]NUM6'!$G$2:$S$95,9,FALSE)</f>
        <v>13</v>
      </c>
      <c r="M13" s="75">
        <f>VLOOKUP($B13,'[3]NUM6'!$G$2:$S$95,10,FALSE)</f>
        <v>13</v>
      </c>
      <c r="N13" s="75">
        <f>VLOOKUP($B13,'[3]NUM6'!$G$2:$S$95,11,FALSE)</f>
        <v>3</v>
      </c>
      <c r="O13" s="75">
        <f>VLOOKUP($B13,'[3]NUM6'!$G$2:$S$95,12,FALSE)</f>
        <v>9</v>
      </c>
      <c r="P13" s="75"/>
      <c r="Q13" s="9">
        <f t="shared" si="1"/>
        <v>143</v>
      </c>
      <c r="R13" s="75">
        <f>VLOOKUP($B13,'[3]DEN6'!$G$2:$S$95,2,FALSE)</f>
        <v>11</v>
      </c>
      <c r="S13" s="75">
        <f>VLOOKUP($B13,'[3]DEN6'!$G$2:$S$95,3,FALSE)</f>
        <v>13</v>
      </c>
      <c r="T13" s="75">
        <f>VLOOKUP($B13,'[3]DEN6'!$G$2:$S$95,4,FALSE)</f>
        <v>16</v>
      </c>
      <c r="U13" s="75">
        <f>VLOOKUP($B13,'[3]DEN6'!$G$2:$S$95,5,FALSE)</f>
        <v>17</v>
      </c>
      <c r="V13" s="75">
        <f>VLOOKUP($B13,'[3]DEN6'!$G$2:$S$95,6,FALSE)</f>
        <v>19</v>
      </c>
      <c r="W13" s="75">
        <f>VLOOKUP($B13,'[3]DEN6'!$G$2:$S$95,7,FALSE)</f>
        <v>15</v>
      </c>
      <c r="X13" s="75">
        <f>VLOOKUP($B13,'[3]DEN6'!$G$2:$S$95,8,FALSE)</f>
        <v>15</v>
      </c>
      <c r="Y13" s="75">
        <f>VLOOKUP($B13,'[3]DEN6'!$G$2:$S$95,9,FALSE)</f>
        <v>13</v>
      </c>
      <c r="Z13" s="75">
        <f>VLOOKUP($B13,'[3]DEN6'!$G$2:$S$95,10,FALSE)</f>
        <v>13</v>
      </c>
      <c r="AA13" s="75">
        <f>VLOOKUP($B13,'[3]DEN6'!$G$2:$S$95,11,FALSE)</f>
        <v>3</v>
      </c>
      <c r="AB13" s="75">
        <f>VLOOKUP($B13,'[3]DEN6'!$G$2:$S$95,12,FALSE)</f>
        <v>9</v>
      </c>
      <c r="AC13" s="75"/>
      <c r="AD13" s="9">
        <f t="shared" si="2"/>
        <v>144</v>
      </c>
    </row>
    <row r="14" spans="1:30" s="67" customFormat="1" ht="13.5" thickBot="1">
      <c r="A14" s="1" t="s">
        <v>54</v>
      </c>
      <c r="B14" s="64" t="s">
        <v>81</v>
      </c>
      <c r="C14" s="82">
        <f>+D14/'Meta Corte Hosp'!L65</f>
        <v>1.0204081632653061</v>
      </c>
      <c r="D14" s="80">
        <f t="shared" si="0"/>
        <v>1</v>
      </c>
      <c r="E14" s="75">
        <f>VLOOKUP($B14,'[3]NUM6'!$G$2:$S$95,2,FALSE)</f>
        <v>8</v>
      </c>
      <c r="F14" s="75">
        <f>VLOOKUP($B14,'[3]NUM6'!$G$2:$S$95,3,FALSE)</f>
        <v>13</v>
      </c>
      <c r="G14" s="75">
        <f>VLOOKUP($B14,'[3]NUM6'!$G$2:$S$95,4,FALSE)</f>
        <v>0</v>
      </c>
      <c r="H14" s="75">
        <f>VLOOKUP($B14,'[3]NUM6'!$G$2:$S$95,5,FALSE)</f>
        <v>11</v>
      </c>
      <c r="I14" s="75">
        <f>VLOOKUP($B14,'[3]NUM6'!$G$2:$S$95,6,FALSE)</f>
        <v>13</v>
      </c>
      <c r="J14" s="75">
        <f>VLOOKUP($B14,'[3]NUM6'!$G$2:$S$95,7,FALSE)</f>
        <v>17</v>
      </c>
      <c r="K14" s="75">
        <f>VLOOKUP($B14,'[3]NUM6'!$G$2:$S$95,8,FALSE)</f>
        <v>13</v>
      </c>
      <c r="L14" s="75">
        <f>VLOOKUP($B14,'[3]NUM6'!$G$2:$S$95,9,FALSE)</f>
        <v>15</v>
      </c>
      <c r="M14" s="75">
        <f>VLOOKUP($B14,'[3]NUM6'!$G$2:$S$95,10,FALSE)</f>
        <v>21</v>
      </c>
      <c r="N14" s="75">
        <f>VLOOKUP($B14,'[3]NUM6'!$G$2:$S$95,11,FALSE)</f>
        <v>30</v>
      </c>
      <c r="O14" s="75">
        <f>VLOOKUP($B14,'[3]NUM6'!$G$2:$S$95,12,FALSE)</f>
        <v>22</v>
      </c>
      <c r="P14" s="75"/>
      <c r="Q14" s="9">
        <f t="shared" si="1"/>
        <v>163</v>
      </c>
      <c r="R14" s="75">
        <f>VLOOKUP($B14,'[3]DEN6'!$G$2:$S$95,2,FALSE)</f>
        <v>8</v>
      </c>
      <c r="S14" s="75">
        <f>VLOOKUP($B14,'[3]DEN6'!$G$2:$S$95,3,FALSE)</f>
        <v>13</v>
      </c>
      <c r="T14" s="75">
        <f>VLOOKUP($B14,'[3]DEN6'!$G$2:$S$95,4,FALSE)</f>
        <v>0</v>
      </c>
      <c r="U14" s="75">
        <f>VLOOKUP($B14,'[3]DEN6'!$G$2:$S$95,5,FALSE)</f>
        <v>11</v>
      </c>
      <c r="V14" s="75">
        <f>VLOOKUP($B14,'[3]DEN6'!$G$2:$S$95,6,FALSE)</f>
        <v>13</v>
      </c>
      <c r="W14" s="75">
        <f>VLOOKUP($B14,'[3]DEN6'!$G$2:$S$95,7,FALSE)</f>
        <v>17</v>
      </c>
      <c r="X14" s="75">
        <f>VLOOKUP($B14,'[3]DEN6'!$G$2:$S$95,8,FALSE)</f>
        <v>13</v>
      </c>
      <c r="Y14" s="75">
        <f>VLOOKUP($B14,'[3]DEN6'!$G$2:$S$95,9,FALSE)</f>
        <v>15</v>
      </c>
      <c r="Z14" s="75">
        <f>VLOOKUP($B14,'[3]DEN6'!$G$2:$S$95,10,FALSE)</f>
        <v>21</v>
      </c>
      <c r="AA14" s="75">
        <f>VLOOKUP($B14,'[3]DEN6'!$G$2:$S$95,11,FALSE)</f>
        <v>30</v>
      </c>
      <c r="AB14" s="75">
        <f>VLOOKUP($B14,'[3]DEN6'!$G$2:$S$95,12,FALSE)</f>
        <v>22</v>
      </c>
      <c r="AC14" s="75"/>
      <c r="AD14" s="9">
        <f t="shared" si="2"/>
        <v>163</v>
      </c>
    </row>
    <row r="15" spans="1:30" s="67" customFormat="1" ht="13.5" thickBot="1">
      <c r="A15" s="1" t="s">
        <v>55</v>
      </c>
      <c r="B15" s="64" t="s">
        <v>82</v>
      </c>
      <c r="C15" s="82">
        <f>+D15/'Meta Corte Hosp'!L66</f>
        <v>1.0204081632653061</v>
      </c>
      <c r="D15" s="80">
        <f t="shared" si="0"/>
        <v>1</v>
      </c>
      <c r="E15" s="75">
        <f>VLOOKUP($B15,'[3]NUM6'!$G$2:$S$95,2,FALSE)</f>
        <v>7</v>
      </c>
      <c r="F15" s="75">
        <f>VLOOKUP($B15,'[3]NUM6'!$G$2:$S$95,3,FALSE)</f>
        <v>5</v>
      </c>
      <c r="G15" s="75">
        <f>VLOOKUP($B15,'[3]NUM6'!$G$2:$S$95,4,FALSE)</f>
        <v>20</v>
      </c>
      <c r="H15" s="75">
        <f>VLOOKUP($B15,'[3]NUM6'!$G$2:$S$95,5,FALSE)</f>
        <v>7</v>
      </c>
      <c r="I15" s="75">
        <f>VLOOKUP($B15,'[3]NUM6'!$G$2:$S$95,6,FALSE)</f>
        <v>7</v>
      </c>
      <c r="J15" s="75">
        <f>VLOOKUP($B15,'[3]NUM6'!$G$2:$S$95,7,FALSE)</f>
        <v>7</v>
      </c>
      <c r="K15" s="75">
        <f>VLOOKUP($B15,'[3]NUM6'!$G$2:$S$95,8,FALSE)</f>
        <v>11</v>
      </c>
      <c r="L15" s="75">
        <f>VLOOKUP($B15,'[3]NUM6'!$G$2:$S$95,9,FALSE)</f>
        <v>11</v>
      </c>
      <c r="M15" s="75">
        <f>VLOOKUP($B15,'[3]NUM6'!$G$2:$S$95,10,FALSE)</f>
        <v>10</v>
      </c>
      <c r="N15" s="75">
        <f>VLOOKUP($B15,'[3]NUM6'!$G$2:$S$95,11,FALSE)</f>
        <v>13</v>
      </c>
      <c r="O15" s="75">
        <f>VLOOKUP($B15,'[3]NUM6'!$G$2:$S$95,12,FALSE)</f>
        <v>5</v>
      </c>
      <c r="P15" s="75"/>
      <c r="Q15" s="9">
        <f t="shared" si="1"/>
        <v>103</v>
      </c>
      <c r="R15" s="75">
        <f>VLOOKUP($B15,'[3]DEN6'!$G$2:$S$95,2,FALSE)</f>
        <v>7</v>
      </c>
      <c r="S15" s="75">
        <f>VLOOKUP($B15,'[3]DEN6'!$G$2:$S$95,3,FALSE)</f>
        <v>5</v>
      </c>
      <c r="T15" s="75">
        <f>VLOOKUP($B15,'[3]DEN6'!$G$2:$S$95,4,FALSE)</f>
        <v>20</v>
      </c>
      <c r="U15" s="75">
        <f>VLOOKUP($B15,'[3]DEN6'!$G$2:$S$95,5,FALSE)</f>
        <v>7</v>
      </c>
      <c r="V15" s="75">
        <f>VLOOKUP($B15,'[3]DEN6'!$G$2:$S$95,6,FALSE)</f>
        <v>7</v>
      </c>
      <c r="W15" s="75">
        <f>VLOOKUP($B15,'[3]DEN6'!$G$2:$S$95,7,FALSE)</f>
        <v>7</v>
      </c>
      <c r="X15" s="75">
        <f>VLOOKUP($B15,'[3]DEN6'!$G$2:$S$95,8,FALSE)</f>
        <v>11</v>
      </c>
      <c r="Y15" s="75">
        <f>VLOOKUP($B15,'[3]DEN6'!$G$2:$S$95,9,FALSE)</f>
        <v>11</v>
      </c>
      <c r="Z15" s="75">
        <f>VLOOKUP($B15,'[3]DEN6'!$G$2:$S$95,10,FALSE)</f>
        <v>10</v>
      </c>
      <c r="AA15" s="75">
        <f>VLOOKUP($B15,'[3]DEN6'!$G$2:$S$95,11,FALSE)</f>
        <v>13</v>
      </c>
      <c r="AB15" s="75">
        <f>VLOOKUP($B15,'[3]DEN6'!$G$2:$S$95,12,FALSE)</f>
        <v>5</v>
      </c>
      <c r="AC15" s="75"/>
      <c r="AD15" s="9">
        <f t="shared" si="2"/>
        <v>103</v>
      </c>
    </row>
    <row r="16" spans="1:30" s="67" customFormat="1" ht="13.5" thickBot="1">
      <c r="A16" s="1" t="s">
        <v>56</v>
      </c>
      <c r="B16" s="64" t="s">
        <v>83</v>
      </c>
      <c r="C16" s="82">
        <f>+D16/'Meta Corte Hosp'!L67</f>
        <v>1.0060362173038229</v>
      </c>
      <c r="D16" s="80">
        <f t="shared" si="0"/>
        <v>0.9859154929577465</v>
      </c>
      <c r="E16" s="75">
        <f>VLOOKUP($B16,'[3]NUM6'!$G$2:$S$95,2,FALSE)</f>
        <v>7</v>
      </c>
      <c r="F16" s="75">
        <f>VLOOKUP($B16,'[3]NUM6'!$G$2:$S$95,3,FALSE)</f>
        <v>3</v>
      </c>
      <c r="G16" s="75">
        <f>VLOOKUP($B16,'[3]NUM6'!$G$2:$S$95,4,FALSE)</f>
        <v>4</v>
      </c>
      <c r="H16" s="75">
        <f>VLOOKUP($B16,'[3]NUM6'!$G$2:$S$95,5,FALSE)</f>
        <v>3</v>
      </c>
      <c r="I16" s="75">
        <f>VLOOKUP($B16,'[3]NUM6'!$G$2:$S$95,6,FALSE)</f>
        <v>5</v>
      </c>
      <c r="J16" s="75">
        <f>VLOOKUP($B16,'[3]NUM6'!$G$2:$S$95,7,FALSE)</f>
        <v>7</v>
      </c>
      <c r="K16" s="75">
        <f>VLOOKUP($B16,'[3]NUM6'!$G$2:$S$95,8,FALSE)</f>
        <v>11</v>
      </c>
      <c r="L16" s="75">
        <f>VLOOKUP($B16,'[3]NUM6'!$G$2:$S$95,9,FALSE)</f>
        <v>12</v>
      </c>
      <c r="M16" s="75">
        <f>VLOOKUP($B16,'[3]NUM6'!$G$2:$S$95,10,FALSE)</f>
        <v>8</v>
      </c>
      <c r="N16" s="75">
        <f>VLOOKUP($B16,'[3]NUM6'!$G$2:$S$95,11,FALSE)</f>
        <v>6</v>
      </c>
      <c r="O16" s="75">
        <f>VLOOKUP($B16,'[3]NUM6'!$G$2:$S$95,12,FALSE)</f>
        <v>4</v>
      </c>
      <c r="P16" s="75"/>
      <c r="Q16" s="9">
        <f t="shared" si="1"/>
        <v>70</v>
      </c>
      <c r="R16" s="75">
        <f>VLOOKUP($B16,'[3]DEN6'!$G$2:$S$95,2,FALSE)</f>
        <v>7</v>
      </c>
      <c r="S16" s="75">
        <f>VLOOKUP($B16,'[3]DEN6'!$G$2:$S$95,3,FALSE)</f>
        <v>3</v>
      </c>
      <c r="T16" s="75">
        <f>VLOOKUP($B16,'[3]DEN6'!$G$2:$S$95,4,FALSE)</f>
        <v>4</v>
      </c>
      <c r="U16" s="75">
        <f>VLOOKUP($B16,'[3]DEN6'!$G$2:$S$95,5,FALSE)</f>
        <v>4</v>
      </c>
      <c r="V16" s="75">
        <f>VLOOKUP($B16,'[3]DEN6'!$G$2:$S$95,6,FALSE)</f>
        <v>5</v>
      </c>
      <c r="W16" s="75">
        <f>VLOOKUP($B16,'[3]DEN6'!$G$2:$S$95,7,FALSE)</f>
        <v>7</v>
      </c>
      <c r="X16" s="75">
        <f>VLOOKUP($B16,'[3]DEN6'!$G$2:$S$95,8,FALSE)</f>
        <v>11</v>
      </c>
      <c r="Y16" s="75">
        <f>VLOOKUP($B16,'[3]DEN6'!$G$2:$S$95,9,FALSE)</f>
        <v>12</v>
      </c>
      <c r="Z16" s="75">
        <f>VLOOKUP($B16,'[3]DEN6'!$G$2:$S$95,10,FALSE)</f>
        <v>8</v>
      </c>
      <c r="AA16" s="75">
        <f>VLOOKUP($B16,'[3]DEN6'!$G$2:$S$95,11,FALSE)</f>
        <v>6</v>
      </c>
      <c r="AB16" s="75">
        <f>VLOOKUP($B16,'[3]DEN6'!$G$2:$S$95,12,FALSE)</f>
        <v>4</v>
      </c>
      <c r="AC16" s="75"/>
      <c r="AD16" s="9">
        <f t="shared" si="2"/>
        <v>71</v>
      </c>
    </row>
    <row r="17" spans="1:30" s="67" customFormat="1" ht="15.75" customHeight="1" thickBot="1">
      <c r="A17" s="1" t="s">
        <v>57</v>
      </c>
      <c r="B17" s="64" t="s">
        <v>84</v>
      </c>
      <c r="C17" s="82">
        <f>+D17/'Meta Corte Hosp'!L68</f>
        <v>1.0204081632653061</v>
      </c>
      <c r="D17" s="81">
        <f t="shared" si="0"/>
        <v>1</v>
      </c>
      <c r="E17" s="75">
        <f>VLOOKUP($B17,'[3]NUM6'!$G$2:$S$95,2,FALSE)</f>
        <v>4</v>
      </c>
      <c r="F17" s="75">
        <f>VLOOKUP($B17,'[3]NUM6'!$G$2:$S$95,3,FALSE)</f>
        <v>3</v>
      </c>
      <c r="G17" s="75">
        <f>VLOOKUP($B17,'[3]NUM6'!$G$2:$S$95,4,FALSE)</f>
        <v>5</v>
      </c>
      <c r="H17" s="75">
        <f>VLOOKUP($B17,'[3]NUM6'!$G$2:$S$95,5,FALSE)</f>
        <v>3</v>
      </c>
      <c r="I17" s="75">
        <f>VLOOKUP($B17,'[3]NUM6'!$G$2:$S$95,6,FALSE)</f>
        <v>2</v>
      </c>
      <c r="J17" s="75">
        <f>VLOOKUP($B17,'[3]NUM6'!$G$2:$S$95,7,FALSE)</f>
        <v>5</v>
      </c>
      <c r="K17" s="75">
        <f>VLOOKUP($B17,'[3]NUM6'!$G$2:$S$95,8,FALSE)</f>
        <v>7</v>
      </c>
      <c r="L17" s="75">
        <f>VLOOKUP($B17,'[3]NUM6'!$G$2:$S$95,9,FALSE)</f>
        <v>0</v>
      </c>
      <c r="M17" s="75">
        <f>VLOOKUP($B17,'[3]NUM6'!$G$2:$S$95,10,FALSE)</f>
        <v>4</v>
      </c>
      <c r="N17" s="75">
        <f>VLOOKUP($B17,'[3]NUM6'!$G$2:$S$95,11,FALSE)</f>
        <v>7</v>
      </c>
      <c r="O17" s="75">
        <f>VLOOKUP($B17,'[3]NUM6'!$G$2:$S$95,12,FALSE)</f>
        <v>4</v>
      </c>
      <c r="P17" s="75"/>
      <c r="Q17" s="9">
        <f t="shared" si="1"/>
        <v>44</v>
      </c>
      <c r="R17" s="75">
        <f>VLOOKUP($B17,'[3]DEN6'!$G$2:$S$95,2,FALSE)</f>
        <v>4</v>
      </c>
      <c r="S17" s="75">
        <f>VLOOKUP($B17,'[3]DEN6'!$G$2:$S$95,3,FALSE)</f>
        <v>3</v>
      </c>
      <c r="T17" s="75">
        <f>VLOOKUP($B17,'[3]DEN6'!$G$2:$S$95,4,FALSE)</f>
        <v>5</v>
      </c>
      <c r="U17" s="75">
        <f>VLOOKUP($B17,'[3]DEN6'!$G$2:$S$95,5,FALSE)</f>
        <v>3</v>
      </c>
      <c r="V17" s="75">
        <f>VLOOKUP($B17,'[3]DEN6'!$G$2:$S$95,6,FALSE)</f>
        <v>2</v>
      </c>
      <c r="W17" s="75">
        <f>VLOOKUP($B17,'[3]DEN6'!$G$2:$S$95,7,FALSE)</f>
        <v>5</v>
      </c>
      <c r="X17" s="75">
        <f>VLOOKUP($B17,'[3]DEN6'!$G$2:$S$95,8,FALSE)</f>
        <v>7</v>
      </c>
      <c r="Y17" s="75">
        <f>VLOOKUP($B17,'[3]DEN6'!$G$2:$S$95,9,FALSE)</f>
        <v>0</v>
      </c>
      <c r="Z17" s="75">
        <f>VLOOKUP($B17,'[3]DEN6'!$G$2:$S$95,10,FALSE)</f>
        <v>4</v>
      </c>
      <c r="AA17" s="75">
        <f>VLOOKUP($B17,'[3]DEN6'!$G$2:$S$95,11,FALSE)</f>
        <v>7</v>
      </c>
      <c r="AB17" s="75">
        <f>VLOOKUP($B17,'[3]DEN6'!$G$2:$S$95,12,FALSE)</f>
        <v>4</v>
      </c>
      <c r="AC17" s="75"/>
      <c r="AD17" s="9">
        <f t="shared" si="2"/>
        <v>44</v>
      </c>
    </row>
    <row r="18" spans="1:30" s="67" customFormat="1" ht="12.75">
      <c r="A18" s="69"/>
      <c r="B18" s="68" t="s">
        <v>85</v>
      </c>
      <c r="C18" s="68"/>
      <c r="D18" s="91"/>
      <c r="E18" s="73">
        <f>SUM(E12:E17)</f>
        <v>38</v>
      </c>
      <c r="F18" s="73">
        <f aca="true" t="shared" si="3" ref="F18:AD18">SUM(F12:F17)</f>
        <v>36</v>
      </c>
      <c r="G18" s="73">
        <f t="shared" si="3"/>
        <v>45</v>
      </c>
      <c r="H18" s="73">
        <f t="shared" si="3"/>
        <v>44</v>
      </c>
      <c r="I18" s="73">
        <f t="shared" si="3"/>
        <v>48</v>
      </c>
      <c r="J18" s="73">
        <f t="shared" si="3"/>
        <v>53</v>
      </c>
      <c r="K18" s="73">
        <f t="shared" si="3"/>
        <v>60</v>
      </c>
      <c r="L18" s="73">
        <f t="shared" si="3"/>
        <v>58</v>
      </c>
      <c r="M18" s="73">
        <f t="shared" si="3"/>
        <v>61</v>
      </c>
      <c r="N18" s="73">
        <f t="shared" si="3"/>
        <v>61</v>
      </c>
      <c r="O18" s="73">
        <f t="shared" si="3"/>
        <v>44</v>
      </c>
      <c r="P18" s="73">
        <f t="shared" si="3"/>
        <v>0</v>
      </c>
      <c r="Q18" s="73">
        <f t="shared" si="3"/>
        <v>548</v>
      </c>
      <c r="R18" s="73">
        <f t="shared" si="3"/>
        <v>38</v>
      </c>
      <c r="S18" s="73">
        <f t="shared" si="3"/>
        <v>37</v>
      </c>
      <c r="T18" s="73">
        <f t="shared" si="3"/>
        <v>45</v>
      </c>
      <c r="U18" s="73">
        <f t="shared" si="3"/>
        <v>45</v>
      </c>
      <c r="V18" s="73">
        <f t="shared" si="3"/>
        <v>48</v>
      </c>
      <c r="W18" s="73">
        <f t="shared" si="3"/>
        <v>53</v>
      </c>
      <c r="X18" s="73">
        <f t="shared" si="3"/>
        <v>60</v>
      </c>
      <c r="Y18" s="73">
        <f t="shared" si="3"/>
        <v>58</v>
      </c>
      <c r="Z18" s="73">
        <f t="shared" si="3"/>
        <v>61</v>
      </c>
      <c r="AA18" s="73">
        <f t="shared" si="3"/>
        <v>61</v>
      </c>
      <c r="AB18" s="73">
        <f t="shared" si="3"/>
        <v>44</v>
      </c>
      <c r="AC18" s="73">
        <f t="shared" si="3"/>
        <v>0</v>
      </c>
      <c r="AD18" s="73">
        <f t="shared" si="3"/>
        <v>550</v>
      </c>
    </row>
  </sheetData>
  <sheetProtection/>
  <mergeCells count="9">
    <mergeCell ref="A1:A10"/>
    <mergeCell ref="B1:B10"/>
    <mergeCell ref="C1:C11"/>
    <mergeCell ref="E1:AD1"/>
    <mergeCell ref="E2:Q9"/>
    <mergeCell ref="R2:AD9"/>
    <mergeCell ref="E10:Q10"/>
    <mergeCell ref="R10:AD10"/>
    <mergeCell ref="D1:D10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R38"/>
  <sheetViews>
    <sheetView zoomScalePageLayoutView="0" workbookViewId="0" topLeftCell="A1">
      <pane xSplit="2" ySplit="11" topLeftCell="J12" activePane="bottomRight" state="frozen"/>
      <selection pane="topLeft" activeCell="C1" sqref="C1:C16384"/>
      <selection pane="topRight" activeCell="C1" sqref="C1:C16384"/>
      <selection pane="bottomLeft" activeCell="C1" sqref="C1:C16384"/>
      <selection pane="bottomRight" activeCell="X12" sqref="X12:AH12"/>
    </sheetView>
  </sheetViews>
  <sheetFormatPr defaultColWidth="11.421875" defaultRowHeight="15"/>
  <cols>
    <col min="1" max="1" width="20.28125" style="0" bestFit="1" customWidth="1"/>
    <col min="2" max="2" width="36.7109375" style="0" bestFit="1" customWidth="1"/>
    <col min="3" max="3" width="14.421875" style="0" customWidth="1"/>
    <col min="4" max="4" width="14.140625" style="0" customWidth="1"/>
    <col min="5" max="7" width="9.57421875" style="20" customWidth="1"/>
    <col min="8" max="8" width="9.57421875" style="15" customWidth="1"/>
    <col min="9" max="10" width="9.57421875" style="20" customWidth="1"/>
    <col min="11" max="11" width="9.7109375" style="20" bestFit="1" customWidth="1"/>
    <col min="12" max="12" width="8.421875" style="20" bestFit="1" customWidth="1"/>
    <col min="13" max="13" width="6.00390625" style="20" bestFit="1" customWidth="1"/>
    <col min="14" max="15" width="5.57421875" style="20" bestFit="1" customWidth="1"/>
    <col min="16" max="22" width="6.7109375" style="20" bestFit="1" customWidth="1"/>
    <col min="23" max="23" width="7.28125" style="20" customWidth="1"/>
    <col min="24" max="24" width="9.7109375" style="20" bestFit="1" customWidth="1"/>
    <col min="25" max="25" width="8.421875" style="20" bestFit="1" customWidth="1"/>
    <col min="26" max="26" width="6.00390625" style="20" bestFit="1" customWidth="1"/>
    <col min="27" max="28" width="5.57421875" style="20" bestFit="1" customWidth="1"/>
    <col min="29" max="35" width="6.7109375" style="20" bestFit="1" customWidth="1"/>
    <col min="36" max="36" width="8.00390625" style="20" customWidth="1"/>
    <col min="37" max="37" width="13.140625" style="20" customWidth="1"/>
    <col min="38" max="39" width="16.8515625" style="20" bestFit="1" customWidth="1"/>
    <col min="40" max="43" width="11.421875" style="20" customWidth="1"/>
  </cols>
  <sheetData>
    <row r="1" spans="1:39" ht="73.5" customHeight="1" thickBot="1" thickTop="1">
      <c r="A1" s="165" t="s">
        <v>0</v>
      </c>
      <c r="B1" s="159" t="s">
        <v>1</v>
      </c>
      <c r="C1" s="159" t="s">
        <v>63</v>
      </c>
      <c r="D1" s="183" t="s">
        <v>60</v>
      </c>
      <c r="E1" s="221" t="s">
        <v>41</v>
      </c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3"/>
    </row>
    <row r="2" spans="1:39" ht="15" customHeight="1" thickTop="1">
      <c r="A2" s="166"/>
      <c r="B2" s="169"/>
      <c r="C2" s="160"/>
      <c r="D2" s="184"/>
      <c r="E2" s="224" t="s">
        <v>3</v>
      </c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25"/>
      <c r="AC2" s="225"/>
      <c r="AD2" s="225"/>
      <c r="AE2" s="225"/>
      <c r="AF2" s="225"/>
      <c r="AG2" s="225"/>
      <c r="AH2" s="225"/>
      <c r="AI2" s="225"/>
      <c r="AJ2" s="226"/>
      <c r="AK2" s="209" t="s">
        <v>4</v>
      </c>
      <c r="AL2" s="200"/>
      <c r="AM2" s="200"/>
    </row>
    <row r="3" spans="1:39" ht="15" customHeight="1">
      <c r="A3" s="166"/>
      <c r="B3" s="169"/>
      <c r="C3" s="160"/>
      <c r="D3" s="184"/>
      <c r="E3" s="209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200"/>
      <c r="AB3" s="200"/>
      <c r="AC3" s="200"/>
      <c r="AD3" s="200"/>
      <c r="AE3" s="200"/>
      <c r="AF3" s="200"/>
      <c r="AG3" s="200"/>
      <c r="AH3" s="200"/>
      <c r="AI3" s="200"/>
      <c r="AJ3" s="227"/>
      <c r="AK3" s="209"/>
      <c r="AL3" s="200"/>
      <c r="AM3" s="200"/>
    </row>
    <row r="4" spans="1:39" ht="15" customHeight="1">
      <c r="A4" s="166"/>
      <c r="B4" s="169"/>
      <c r="C4" s="160"/>
      <c r="D4" s="184"/>
      <c r="E4" s="209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0"/>
      <c r="AD4" s="200"/>
      <c r="AE4" s="200"/>
      <c r="AF4" s="200"/>
      <c r="AG4" s="200"/>
      <c r="AH4" s="200"/>
      <c r="AI4" s="200"/>
      <c r="AJ4" s="227"/>
      <c r="AK4" s="209"/>
      <c r="AL4" s="200"/>
      <c r="AM4" s="200"/>
    </row>
    <row r="5" spans="1:39" ht="15" customHeight="1">
      <c r="A5" s="166"/>
      <c r="B5" s="169"/>
      <c r="C5" s="160"/>
      <c r="D5" s="184"/>
      <c r="E5" s="209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0"/>
      <c r="AA5" s="200"/>
      <c r="AB5" s="200"/>
      <c r="AC5" s="200"/>
      <c r="AD5" s="200"/>
      <c r="AE5" s="200"/>
      <c r="AF5" s="200"/>
      <c r="AG5" s="200"/>
      <c r="AH5" s="200"/>
      <c r="AI5" s="200"/>
      <c r="AJ5" s="227"/>
      <c r="AK5" s="209"/>
      <c r="AL5" s="200"/>
      <c r="AM5" s="200"/>
    </row>
    <row r="6" spans="1:39" ht="15" customHeight="1">
      <c r="A6" s="166"/>
      <c r="B6" s="169"/>
      <c r="C6" s="160"/>
      <c r="D6" s="184"/>
      <c r="E6" s="209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200"/>
      <c r="AI6" s="200"/>
      <c r="AJ6" s="227"/>
      <c r="AK6" s="209"/>
      <c r="AL6" s="200"/>
      <c r="AM6" s="200"/>
    </row>
    <row r="7" spans="1:39" ht="15" customHeight="1">
      <c r="A7" s="166"/>
      <c r="B7" s="169"/>
      <c r="C7" s="160"/>
      <c r="D7" s="184"/>
      <c r="E7" s="209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27"/>
      <c r="AK7" s="209"/>
      <c r="AL7" s="200"/>
      <c r="AM7" s="200"/>
    </row>
    <row r="8" spans="1:39" ht="15" customHeight="1">
      <c r="A8" s="166"/>
      <c r="B8" s="169"/>
      <c r="C8" s="160"/>
      <c r="D8" s="184"/>
      <c r="E8" s="209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200"/>
      <c r="X8" s="200"/>
      <c r="Y8" s="200"/>
      <c r="Z8" s="200"/>
      <c r="AA8" s="200"/>
      <c r="AB8" s="200"/>
      <c r="AC8" s="200"/>
      <c r="AD8" s="200"/>
      <c r="AE8" s="200"/>
      <c r="AF8" s="200"/>
      <c r="AG8" s="200"/>
      <c r="AH8" s="200"/>
      <c r="AI8" s="200"/>
      <c r="AJ8" s="227"/>
      <c r="AK8" s="209"/>
      <c r="AL8" s="200"/>
      <c r="AM8" s="200"/>
    </row>
    <row r="9" spans="1:39" ht="15.75" customHeight="1" thickBot="1">
      <c r="A9" s="166"/>
      <c r="B9" s="169"/>
      <c r="C9" s="160"/>
      <c r="D9" s="184"/>
      <c r="E9" s="210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211"/>
      <c r="W9" s="211"/>
      <c r="X9" s="211"/>
      <c r="Y9" s="211"/>
      <c r="Z9" s="211"/>
      <c r="AA9" s="211"/>
      <c r="AB9" s="211"/>
      <c r="AC9" s="211"/>
      <c r="AD9" s="211"/>
      <c r="AE9" s="211"/>
      <c r="AF9" s="211"/>
      <c r="AG9" s="211"/>
      <c r="AH9" s="211"/>
      <c r="AI9" s="211"/>
      <c r="AJ9" s="228"/>
      <c r="AK9" s="210"/>
      <c r="AL9" s="211"/>
      <c r="AM9" s="211"/>
    </row>
    <row r="10" spans="1:39" ht="75" customHeight="1" thickBot="1" thickTop="1">
      <c r="A10" s="167"/>
      <c r="B10" s="161"/>
      <c r="C10" s="160"/>
      <c r="D10" s="185"/>
      <c r="E10" s="214" t="s">
        <v>42</v>
      </c>
      <c r="F10" s="215"/>
      <c r="G10" s="215"/>
      <c r="H10" s="215"/>
      <c r="I10" s="215"/>
      <c r="J10" s="215"/>
      <c r="K10" s="214" t="s">
        <v>43</v>
      </c>
      <c r="L10" s="215"/>
      <c r="M10" s="215"/>
      <c r="N10" s="215"/>
      <c r="O10" s="215"/>
      <c r="P10" s="215"/>
      <c r="Q10" s="215"/>
      <c r="R10" s="215"/>
      <c r="S10" s="215"/>
      <c r="T10" s="215"/>
      <c r="U10" s="215"/>
      <c r="V10" s="215"/>
      <c r="W10" s="216"/>
      <c r="X10" s="206" t="s">
        <v>44</v>
      </c>
      <c r="Y10" s="206"/>
      <c r="Z10" s="206"/>
      <c r="AA10" s="206"/>
      <c r="AB10" s="206"/>
      <c r="AC10" s="206"/>
      <c r="AD10" s="206"/>
      <c r="AE10" s="206"/>
      <c r="AF10" s="206"/>
      <c r="AG10" s="206"/>
      <c r="AH10" s="206"/>
      <c r="AI10" s="206"/>
      <c r="AJ10" s="206"/>
      <c r="AK10" s="217" t="s">
        <v>58</v>
      </c>
      <c r="AL10" s="219" t="s">
        <v>127</v>
      </c>
      <c r="AM10" s="212" t="s">
        <v>128</v>
      </c>
    </row>
    <row r="11" spans="1:39" ht="15.75" thickBot="1">
      <c r="A11" s="100"/>
      <c r="B11" s="100"/>
      <c r="C11" s="161"/>
      <c r="D11" s="100" t="s">
        <v>61</v>
      </c>
      <c r="E11" s="101" t="s">
        <v>134</v>
      </c>
      <c r="F11" s="102" t="s">
        <v>75</v>
      </c>
      <c r="G11" s="101" t="s">
        <v>20</v>
      </c>
      <c r="H11" s="102" t="s">
        <v>23</v>
      </c>
      <c r="I11" s="102" t="s">
        <v>25</v>
      </c>
      <c r="J11" s="102" t="s">
        <v>24</v>
      </c>
      <c r="K11" s="101" t="s">
        <v>7</v>
      </c>
      <c r="L11" s="101" t="s">
        <v>8</v>
      </c>
      <c r="M11" s="101" t="s">
        <v>9</v>
      </c>
      <c r="N11" s="101" t="s">
        <v>10</v>
      </c>
      <c r="O11" s="101" t="s">
        <v>11</v>
      </c>
      <c r="P11" s="101" t="s">
        <v>12</v>
      </c>
      <c r="Q11" s="101" t="s">
        <v>13</v>
      </c>
      <c r="R11" s="101" t="s">
        <v>14</v>
      </c>
      <c r="S11" s="101" t="s">
        <v>15</v>
      </c>
      <c r="T11" s="101" t="s">
        <v>16</v>
      </c>
      <c r="U11" s="101" t="s">
        <v>17</v>
      </c>
      <c r="V11" s="101" t="s">
        <v>18</v>
      </c>
      <c r="W11" s="101" t="s">
        <v>19</v>
      </c>
      <c r="X11" s="101" t="s">
        <v>7</v>
      </c>
      <c r="Y11" s="101" t="s">
        <v>8</v>
      </c>
      <c r="Z11" s="101" t="s">
        <v>9</v>
      </c>
      <c r="AA11" s="101" t="s">
        <v>10</v>
      </c>
      <c r="AB11" s="101" t="s">
        <v>11</v>
      </c>
      <c r="AC11" s="101" t="s">
        <v>12</v>
      </c>
      <c r="AD11" s="101" t="s">
        <v>13</v>
      </c>
      <c r="AE11" s="101" t="s">
        <v>14</v>
      </c>
      <c r="AF11" s="101" t="s">
        <v>15</v>
      </c>
      <c r="AG11" s="101" t="s">
        <v>16</v>
      </c>
      <c r="AH11" s="101" t="s">
        <v>17</v>
      </c>
      <c r="AI11" s="101" t="s">
        <v>18</v>
      </c>
      <c r="AJ11" s="102" t="s">
        <v>19</v>
      </c>
      <c r="AK11" s="218"/>
      <c r="AL11" s="220"/>
      <c r="AM11" s="213"/>
    </row>
    <row r="12" spans="1:44" s="67" customFormat="1" ht="13.5" thickBot="1">
      <c r="A12" s="1" t="s">
        <v>78</v>
      </c>
      <c r="B12" s="64" t="s">
        <v>79</v>
      </c>
      <c r="C12" s="82">
        <f>+D12/'Meta Corte Hosp'!M63</f>
        <v>1.103427982933647</v>
      </c>
      <c r="D12" s="83">
        <f>+J12/AK12</f>
        <v>0.6179196704428425</v>
      </c>
      <c r="E12" s="9">
        <v>408</v>
      </c>
      <c r="F12" s="16">
        <f aca="true" t="shared" si="0" ref="F12:F17">+E12+(K12+L12+M12)-(X12+Y12+Z12)</f>
        <v>415</v>
      </c>
      <c r="G12" s="9">
        <f>VLOOKUP($B12,'[2]NUM7'!$G$2:$I$156,2,FALSE)</f>
        <v>428</v>
      </c>
      <c r="H12" s="88">
        <f aca="true" t="shared" si="1" ref="H12:H17">+G12+(Q12+R12)-(AD12+AE12)</f>
        <v>438</v>
      </c>
      <c r="I12" s="88">
        <f aca="true" t="shared" si="2" ref="I12:I17">+G12+(Q12+R12+S12+T12)-(AD12+AE12+AF12+AG12)</f>
        <v>449</v>
      </c>
      <c r="J12" s="93">
        <f>+G12+(Q12+R12+S12+T12+U12+V12)-(AD12+AE12+AF12+AG12+AH12+AI12)</f>
        <v>450</v>
      </c>
      <c r="K12" s="18">
        <f>VLOOKUP($B12,'[3]ACT NUM7'!$G$2:$S$124,2,FALSE)</f>
        <v>1</v>
      </c>
      <c r="L12" s="18">
        <f>VLOOKUP($B12,'[3]ACT NUM7'!$G$2:$S$124,3,FALSE)</f>
        <v>10</v>
      </c>
      <c r="M12" s="18">
        <f>VLOOKUP($B12,'[3]ACT NUM7'!$G$2:$S$124,4,FALSE)</f>
        <v>0</v>
      </c>
      <c r="N12" s="18">
        <f>VLOOKUP($B12,'[3]ACT NUM7'!$G$2:$S$124,5,FALSE)</f>
        <v>3</v>
      </c>
      <c r="O12" s="18">
        <f>VLOOKUP($B12,'[3]ACT NUM7'!$G$2:$S$124,6,FALSE)</f>
        <v>5</v>
      </c>
      <c r="P12" s="18">
        <f>VLOOKUP($B12,'[3]ACT NUM7'!$G$2:$S$124,7,FALSE)</f>
        <v>3</v>
      </c>
      <c r="Q12" s="18">
        <f>VLOOKUP($B12,'[3]ACT NUM7'!$G$2:$S$124,8,FALSE)</f>
        <v>12</v>
      </c>
      <c r="R12" s="18">
        <f>VLOOKUP($B12,'[3]ACT NUM7'!$G$2:$S$124,9,FALSE)</f>
        <v>3</v>
      </c>
      <c r="S12" s="18">
        <f>VLOOKUP($B12,'[3]ACT NUM7'!$G$2:$S$124,10,FALSE)</f>
        <v>10</v>
      </c>
      <c r="T12" s="19">
        <f>VLOOKUP($B12,'[3]ACT NUM7'!$G$2:$S$124,11,FALSE)</f>
        <v>6</v>
      </c>
      <c r="U12" s="18">
        <f>VLOOKUP($B12,'[3]ACT NUM7'!$G$2:$S$124,12,FALSE)</f>
        <v>3</v>
      </c>
      <c r="V12" s="18"/>
      <c r="W12" s="9">
        <f aca="true" t="shared" si="3" ref="W12:W17">SUM(K12:V12)</f>
        <v>56</v>
      </c>
      <c r="X12" s="18">
        <f>VLOOKUP($B12,'[3]ACT NUM7'!$AB$2:$AN$100,2,FALSE)</f>
        <v>2</v>
      </c>
      <c r="Y12" s="18">
        <f>VLOOKUP($B12,'[3]ACT NUM7'!$AB$2:$AN$100,3,FALSE)</f>
        <v>2</v>
      </c>
      <c r="Z12" s="18">
        <f>VLOOKUP($B12,'[3]ACT NUM7'!$AB$2:$AN$100,4,FALSE)</f>
        <v>0</v>
      </c>
      <c r="AA12" s="18">
        <f>VLOOKUP($B12,'[3]ACT NUM7'!$AB$2:$AN$100,5,FALSE)</f>
        <v>2</v>
      </c>
      <c r="AB12" s="18">
        <f>VLOOKUP($B12,'[3]ACT NUM7'!$AB$2:$AN$100,6,FALSE)</f>
        <v>3</v>
      </c>
      <c r="AC12" s="18">
        <f>VLOOKUP($B12,'[3]ACT NUM7'!$AB$2:$AN$100,7,FALSE)</f>
        <v>0</v>
      </c>
      <c r="AD12" s="18">
        <f>VLOOKUP($B12,'[3]ACT NUM7'!$AB$2:$AN$100,8,FALSE)</f>
        <v>3</v>
      </c>
      <c r="AE12" s="18">
        <f>VLOOKUP($B12,'[3]ACT NUM7'!$AB$2:$AN$100,9,FALSE)</f>
        <v>2</v>
      </c>
      <c r="AF12" s="18">
        <f>VLOOKUP($B12,'[3]ACT NUM7'!$AB$2:$AN$100,10,FALSE)</f>
        <v>4</v>
      </c>
      <c r="AG12" s="18">
        <f>VLOOKUP($B12,'[3]ACT NUM7'!$AB$2:$AN$100,11,FALSE)</f>
        <v>1</v>
      </c>
      <c r="AH12" s="18">
        <f>VLOOKUP($B12,'[3]ACT NUM7'!$AB$2:$AN$100,12,FALSE)</f>
        <v>2</v>
      </c>
      <c r="AI12" s="18"/>
      <c r="AJ12" s="9">
        <f aca="true" t="shared" si="4" ref="AJ12:AJ17">SUM(X12:AI12)</f>
        <v>21</v>
      </c>
      <c r="AK12" s="9">
        <f aca="true" t="shared" si="5" ref="AK12:AK17">+AL12+AM12</f>
        <v>728.25</v>
      </c>
      <c r="AL12" s="9">
        <f>4400*0.1</f>
        <v>440</v>
      </c>
      <c r="AM12" s="9">
        <f>1153*0.25</f>
        <v>288.25</v>
      </c>
      <c r="AN12" s="74"/>
      <c r="AO12" s="74"/>
      <c r="AP12" s="74"/>
      <c r="AQ12" s="74"/>
      <c r="AR12" s="72"/>
    </row>
    <row r="13" spans="1:44" s="67" customFormat="1" ht="13.5" thickBot="1">
      <c r="A13" s="1" t="s">
        <v>53</v>
      </c>
      <c r="B13" s="64" t="s">
        <v>80</v>
      </c>
      <c r="C13" s="82">
        <f>+D13/'Meta Corte Hosp'!M64</f>
        <v>1.2219767824411336</v>
      </c>
      <c r="D13" s="83">
        <f>+J13/AK13</f>
        <v>0.6720872303426235</v>
      </c>
      <c r="E13" s="9">
        <v>572</v>
      </c>
      <c r="F13" s="16">
        <f t="shared" si="0"/>
        <v>594</v>
      </c>
      <c r="G13" s="9">
        <f>VLOOKUP($B13,'[2]NUM7'!$G$2:$I$156,2,FALSE)</f>
        <v>685</v>
      </c>
      <c r="H13" s="88">
        <f t="shared" si="1"/>
        <v>700</v>
      </c>
      <c r="I13" s="88">
        <f t="shared" si="2"/>
        <v>715</v>
      </c>
      <c r="J13" s="93">
        <f>+G13+(Q13+R13+S13+T13+U13+V13)-(AD13+AE13+AF13+AG13+AH13+AI13)</f>
        <v>715</v>
      </c>
      <c r="K13" s="18">
        <f>VLOOKUP($B13,'[3]ACT NUM7'!$G$2:$S$124,2,FALSE)</f>
        <v>6</v>
      </c>
      <c r="L13" s="18">
        <f>VLOOKUP($B13,'[3]ACT NUM7'!$G$2:$S$124,3,FALSE)</f>
        <v>11</v>
      </c>
      <c r="M13" s="18">
        <f>VLOOKUP($B13,'[3]ACT NUM7'!$G$2:$S$124,4,FALSE)</f>
        <v>6</v>
      </c>
      <c r="N13" s="18">
        <f>VLOOKUP($B13,'[3]ACT NUM7'!$G$2:$S$124,5,FALSE)</f>
        <v>4</v>
      </c>
      <c r="O13" s="18">
        <f>VLOOKUP($B13,'[3]ACT NUM7'!$G$2:$S$124,6,FALSE)</f>
        <v>0</v>
      </c>
      <c r="P13" s="18">
        <f>VLOOKUP($B13,'[3]ACT NUM7'!$G$2:$S$124,7,FALSE)</f>
        <v>4</v>
      </c>
      <c r="Q13" s="18">
        <f>VLOOKUP($B13,'[3]ACT NUM7'!$G$2:$S$124,8,FALSE)</f>
        <v>5</v>
      </c>
      <c r="R13" s="18">
        <f>VLOOKUP($B13,'[3]ACT NUM7'!$G$2:$S$124,9,FALSE)</f>
        <v>16</v>
      </c>
      <c r="S13" s="18">
        <f>VLOOKUP($B13,'[3]ACT NUM7'!$G$2:$S$124,10,FALSE)</f>
        <v>15</v>
      </c>
      <c r="T13" s="19">
        <f>VLOOKUP($B13,'[3]ACT NUM7'!$G$2:$S$124,11,FALSE)</f>
        <v>4</v>
      </c>
      <c r="U13" s="18">
        <f>VLOOKUP($B13,'[3]ACT NUM7'!$G$2:$S$124,12,FALSE)</f>
        <v>8</v>
      </c>
      <c r="V13" s="18"/>
      <c r="W13" s="9">
        <f t="shared" si="3"/>
        <v>79</v>
      </c>
      <c r="X13" s="18">
        <f>VLOOKUP($B13,'[3]ACT NUM7'!$AB$2:$AN$100,2,FALSE)</f>
        <v>0</v>
      </c>
      <c r="Y13" s="18">
        <f>VLOOKUP($B13,'[3]ACT NUM7'!$AB$2:$AN$100,3,FALSE)</f>
        <v>1</v>
      </c>
      <c r="Z13" s="18">
        <f>VLOOKUP($B13,'[3]ACT NUM7'!$AB$2:$AN$100,4,FALSE)</f>
        <v>0</v>
      </c>
      <c r="AA13" s="18">
        <f>VLOOKUP($B13,'[3]ACT NUM7'!$AB$2:$AN$100,5,FALSE)</f>
        <v>1</v>
      </c>
      <c r="AB13" s="18">
        <f>VLOOKUP($B13,'[3]ACT NUM7'!$AB$2:$AN$100,6,FALSE)</f>
        <v>1</v>
      </c>
      <c r="AC13" s="18">
        <f>VLOOKUP($B13,'[3]ACT NUM7'!$AB$2:$AN$100,7,FALSE)</f>
        <v>1</v>
      </c>
      <c r="AD13" s="18">
        <f>VLOOKUP($B13,'[3]ACT NUM7'!$AB$2:$AN$100,8,FALSE)</f>
        <v>2</v>
      </c>
      <c r="AE13" s="18">
        <f>VLOOKUP($B13,'[3]ACT NUM7'!$AB$2:$AN$100,9,FALSE)</f>
        <v>4</v>
      </c>
      <c r="AF13" s="18">
        <f>VLOOKUP($B13,'[3]ACT NUM7'!$AB$2:$AN$100,10,FALSE)</f>
        <v>3</v>
      </c>
      <c r="AG13" s="18">
        <f>VLOOKUP($B13,'[3]ACT NUM7'!$AB$2:$AN$100,11,FALSE)</f>
        <v>1</v>
      </c>
      <c r="AH13" s="18">
        <f>VLOOKUP($B13,'[3]ACT NUM7'!$AB$2:$AN$100,12,FALSE)</f>
        <v>8</v>
      </c>
      <c r="AI13" s="18"/>
      <c r="AJ13" s="9">
        <f t="shared" si="4"/>
        <v>22</v>
      </c>
      <c r="AK13" s="9">
        <f t="shared" si="5"/>
        <v>1063.85</v>
      </c>
      <c r="AL13" s="9">
        <f>7366*0.1</f>
        <v>736.6</v>
      </c>
      <c r="AM13" s="9">
        <f>1309*0.25</f>
        <v>327.25</v>
      </c>
      <c r="AN13" s="74"/>
      <c r="AO13" s="74"/>
      <c r="AP13" s="74"/>
      <c r="AQ13" s="74"/>
      <c r="AR13" s="72"/>
    </row>
    <row r="14" spans="1:44" s="67" customFormat="1" ht="13.5" thickBot="1">
      <c r="A14" s="1" t="s">
        <v>54</v>
      </c>
      <c r="B14" s="64" t="s">
        <v>81</v>
      </c>
      <c r="C14" s="82">
        <f>+D14/'Meta Corte Hosp'!M65</f>
        <v>0.7862875038447558</v>
      </c>
      <c r="D14" s="83">
        <f>+J14/AK14</f>
        <v>0.3931437519223779</v>
      </c>
      <c r="E14" s="9">
        <v>718</v>
      </c>
      <c r="F14" s="16">
        <f t="shared" si="0"/>
        <v>723</v>
      </c>
      <c r="G14" s="9">
        <f>VLOOKUP($B14,'[2]NUM7'!$G$2:$I$156,2,FALSE)</f>
        <v>718</v>
      </c>
      <c r="H14" s="88">
        <f t="shared" si="1"/>
        <v>712</v>
      </c>
      <c r="I14" s="88">
        <f t="shared" si="2"/>
        <v>707</v>
      </c>
      <c r="J14" s="93">
        <f>+G14+(Q14+R14+S14+T14+U14+V14)-(AD14+AE14+AF14+AG14+AH14+AI14)</f>
        <v>703</v>
      </c>
      <c r="K14" s="18">
        <f>VLOOKUP($B14,'[3]ACT NUM7'!$G$2:$S$124,2,FALSE)</f>
        <v>5</v>
      </c>
      <c r="L14" s="18">
        <f>VLOOKUP($B14,'[3]ACT NUM7'!$G$2:$S$124,3,FALSE)</f>
        <v>9</v>
      </c>
      <c r="M14" s="18">
        <f>VLOOKUP($B14,'[3]ACT NUM7'!$G$2:$S$124,4,FALSE)</f>
        <v>6</v>
      </c>
      <c r="N14" s="18">
        <f>VLOOKUP($B14,'[3]ACT NUM7'!$G$2:$S$124,5,FALSE)</f>
        <v>9</v>
      </c>
      <c r="O14" s="18">
        <f>VLOOKUP($B14,'[3]ACT NUM7'!$G$2:$S$124,6,FALSE)</f>
        <v>12</v>
      </c>
      <c r="P14" s="18">
        <f>VLOOKUP($B14,'[3]ACT NUM7'!$G$2:$S$124,7,FALSE)</f>
        <v>10</v>
      </c>
      <c r="Q14" s="18">
        <f>VLOOKUP($B14,'[3]ACT NUM7'!$G$2:$S$124,8,FALSE)</f>
        <v>8</v>
      </c>
      <c r="R14" s="18">
        <f>VLOOKUP($B14,'[3]ACT NUM7'!$G$2:$S$124,9,FALSE)</f>
        <v>15</v>
      </c>
      <c r="S14" s="18">
        <f>VLOOKUP($B14,'[3]ACT NUM7'!$G$2:$S$124,10,FALSE)</f>
        <v>4</v>
      </c>
      <c r="T14" s="19">
        <f>VLOOKUP($B14,'[3]ACT NUM7'!$G$2:$S$124,11,FALSE)</f>
        <v>4</v>
      </c>
      <c r="U14" s="18">
        <f>VLOOKUP($B14,'[3]ACT NUM7'!$G$2:$S$124,12,FALSE)</f>
        <v>9</v>
      </c>
      <c r="V14" s="18"/>
      <c r="W14" s="9">
        <f t="shared" si="3"/>
        <v>91</v>
      </c>
      <c r="X14" s="18">
        <f>VLOOKUP($B14,'[3]ACT NUM7'!$AB$2:$AN$100,2,FALSE)</f>
        <v>2</v>
      </c>
      <c r="Y14" s="18">
        <f>VLOOKUP($B14,'[3]ACT NUM7'!$AB$2:$AN$100,3,FALSE)</f>
        <v>4</v>
      </c>
      <c r="Z14" s="18">
        <f>VLOOKUP($B14,'[3]ACT NUM7'!$AB$2:$AN$100,4,FALSE)</f>
        <v>9</v>
      </c>
      <c r="AA14" s="18">
        <f>VLOOKUP($B14,'[3]ACT NUM7'!$AB$2:$AN$100,5,FALSE)</f>
        <v>0</v>
      </c>
      <c r="AB14" s="18">
        <f>VLOOKUP($B14,'[3]ACT NUM7'!$AB$2:$AN$100,6,FALSE)</f>
        <v>3</v>
      </c>
      <c r="AC14" s="18">
        <f>VLOOKUP($B14,'[3]ACT NUM7'!$AB$2:$AN$100,7,FALSE)</f>
        <v>11</v>
      </c>
      <c r="AD14" s="18">
        <f>VLOOKUP($B14,'[3]ACT NUM7'!$AB$2:$AN$100,8,FALSE)</f>
        <v>15</v>
      </c>
      <c r="AE14" s="18">
        <f>VLOOKUP($B14,'[3]ACT NUM7'!$AB$2:$AN$100,9,FALSE)</f>
        <v>14</v>
      </c>
      <c r="AF14" s="18">
        <f>VLOOKUP($B14,'[3]ACT NUM7'!$AB$2:$AN$100,10,FALSE)</f>
        <v>4</v>
      </c>
      <c r="AG14" s="18">
        <f>VLOOKUP($B14,'[3]ACT NUM7'!$AB$2:$AN$100,11,FALSE)</f>
        <v>9</v>
      </c>
      <c r="AH14" s="18">
        <f>VLOOKUP($B14,'[3]ACT NUM7'!$AB$2:$AN$100,12,FALSE)</f>
        <v>13</v>
      </c>
      <c r="AI14" s="18"/>
      <c r="AJ14" s="9">
        <f t="shared" si="4"/>
        <v>84</v>
      </c>
      <c r="AK14" s="9">
        <f t="shared" si="5"/>
        <v>1788.15</v>
      </c>
      <c r="AL14" s="9">
        <f>11674*0.1</f>
        <v>1167.4</v>
      </c>
      <c r="AM14" s="9">
        <f>2483*0.25</f>
        <v>620.75</v>
      </c>
      <c r="AN14" s="74"/>
      <c r="AO14" s="74"/>
      <c r="AP14" s="74"/>
      <c r="AQ14" s="74"/>
      <c r="AR14" s="72"/>
    </row>
    <row r="15" spans="1:44" s="67" customFormat="1" ht="13.5" thickBot="1">
      <c r="A15" s="1" t="s">
        <v>55</v>
      </c>
      <c r="B15" s="64" t="s">
        <v>82</v>
      </c>
      <c r="C15" s="82">
        <f>+D15/'Meta Corte Hosp'!M66</f>
        <v>1.0200330821540158</v>
      </c>
      <c r="D15" s="83">
        <f>+J15/AK15</f>
        <v>0.8160264657232127</v>
      </c>
      <c r="E15" s="9">
        <v>654</v>
      </c>
      <c r="F15" s="16">
        <f t="shared" si="0"/>
        <v>654</v>
      </c>
      <c r="G15" s="9">
        <f>VLOOKUP($B15,'[2]NUM7'!$G$2:$I$156,2,FALSE)</f>
        <v>657</v>
      </c>
      <c r="H15" s="88">
        <f t="shared" si="1"/>
        <v>668</v>
      </c>
      <c r="I15" s="88">
        <f t="shared" si="2"/>
        <v>669</v>
      </c>
      <c r="J15" s="93">
        <f>+G15+(Q15+R15+S15+T15+U15+V15)-(AD15+AE15+AF15+AG15+AH15+AI15)</f>
        <v>666</v>
      </c>
      <c r="K15" s="18">
        <f>VLOOKUP($B15,'[3]ACT NUM7'!$G$2:$S$124,2,FALSE)</f>
        <v>4</v>
      </c>
      <c r="L15" s="18">
        <f>VLOOKUP($B15,'[3]ACT NUM7'!$G$2:$S$124,3,FALSE)</f>
        <v>6</v>
      </c>
      <c r="M15" s="18">
        <f>VLOOKUP($B15,'[3]ACT NUM7'!$G$2:$S$124,4,FALSE)</f>
        <v>2</v>
      </c>
      <c r="N15" s="18">
        <f>VLOOKUP($B15,'[3]ACT NUM7'!$G$2:$S$124,5,FALSE)</f>
        <v>2</v>
      </c>
      <c r="O15" s="18">
        <f>VLOOKUP($B15,'[3]ACT NUM7'!$G$2:$S$124,6,FALSE)</f>
        <v>3</v>
      </c>
      <c r="P15" s="18">
        <f>VLOOKUP($B15,'[3]ACT NUM7'!$G$2:$S$124,7,FALSE)</f>
        <v>0</v>
      </c>
      <c r="Q15" s="18">
        <f>VLOOKUP($B15,'[3]ACT NUM7'!$G$2:$S$124,8,FALSE)</f>
        <v>6</v>
      </c>
      <c r="R15" s="18">
        <f>VLOOKUP($B15,'[3]ACT NUM7'!$G$2:$S$124,9,FALSE)</f>
        <v>12</v>
      </c>
      <c r="S15" s="18">
        <f>VLOOKUP($B15,'[3]ACT NUM7'!$G$2:$S$124,10,FALSE)</f>
        <v>1</v>
      </c>
      <c r="T15" s="19">
        <f>VLOOKUP($B15,'[3]ACT NUM7'!$G$2:$S$124,11,FALSE)</f>
        <v>0</v>
      </c>
      <c r="U15" s="18">
        <f>VLOOKUP($B15,'[3]ACT NUM7'!$G$2:$S$124,12,FALSE)</f>
        <v>1</v>
      </c>
      <c r="V15" s="18"/>
      <c r="W15" s="9">
        <f t="shared" si="3"/>
        <v>37</v>
      </c>
      <c r="X15" s="18">
        <f>VLOOKUP($B15,'[3]ACT NUM7'!$AB$2:$AN$100,2,FALSE)</f>
        <v>6</v>
      </c>
      <c r="Y15" s="18">
        <f>VLOOKUP($B15,'[3]ACT NUM7'!$AB$2:$AN$100,3,FALSE)</f>
        <v>5</v>
      </c>
      <c r="Z15" s="18">
        <f>VLOOKUP($B15,'[3]ACT NUM7'!$AB$2:$AN$100,4,FALSE)</f>
        <v>1</v>
      </c>
      <c r="AA15" s="18">
        <f>VLOOKUP($B15,'[3]ACT NUM7'!$AB$2:$AN$100,5,FALSE)</f>
        <v>1</v>
      </c>
      <c r="AB15" s="18">
        <f>VLOOKUP($B15,'[3]ACT NUM7'!$AB$2:$AN$100,6,FALSE)</f>
        <v>0</v>
      </c>
      <c r="AC15" s="18">
        <f>VLOOKUP($B15,'[3]ACT NUM7'!$AB$2:$AN$100,7,FALSE)</f>
        <v>17</v>
      </c>
      <c r="AD15" s="18">
        <f>VLOOKUP($B15,'[3]ACT NUM7'!$AB$2:$AN$100,8,FALSE)</f>
        <v>0</v>
      </c>
      <c r="AE15" s="18">
        <f>VLOOKUP($B15,'[3]ACT NUM7'!$AB$2:$AN$100,9,FALSE)</f>
        <v>7</v>
      </c>
      <c r="AF15" s="18">
        <f>VLOOKUP($B15,'[3]ACT NUM7'!$AB$2:$AN$100,10,FALSE)</f>
        <v>0</v>
      </c>
      <c r="AG15" s="18">
        <f>VLOOKUP($B15,'[3]ACT NUM7'!$AB$2:$AN$100,11,FALSE)</f>
        <v>0</v>
      </c>
      <c r="AH15" s="18">
        <f>VLOOKUP($B15,'[3]ACT NUM7'!$AB$2:$AN$100,12,FALSE)</f>
        <v>4</v>
      </c>
      <c r="AI15" s="18"/>
      <c r="AJ15" s="9">
        <f t="shared" si="4"/>
        <v>41</v>
      </c>
      <c r="AK15" s="9">
        <f t="shared" si="5"/>
        <v>816.15</v>
      </c>
      <c r="AL15" s="9">
        <f>5769*0.1</f>
        <v>576.9</v>
      </c>
      <c r="AM15" s="9">
        <f>957*0.25</f>
        <v>239.25</v>
      </c>
      <c r="AN15" s="74"/>
      <c r="AO15" s="74"/>
      <c r="AP15" s="74"/>
      <c r="AQ15" s="74"/>
      <c r="AR15" s="72"/>
    </row>
    <row r="16" spans="1:44" s="67" customFormat="1" ht="13.5" thickBot="1">
      <c r="A16" s="1" t="s">
        <v>56</v>
      </c>
      <c r="B16" s="64" t="s">
        <v>83</v>
      </c>
      <c r="C16" s="82">
        <f>+D16/'Meta Corte Hosp'!M67</f>
        <v>1.1211732817851365</v>
      </c>
      <c r="D16" s="83">
        <f>+J16/AK16</f>
        <v>0.7287626331603387</v>
      </c>
      <c r="E16" s="9">
        <v>598</v>
      </c>
      <c r="F16" s="16">
        <f t="shared" si="0"/>
        <v>607</v>
      </c>
      <c r="G16" s="9">
        <f>VLOOKUP($B16,'[2]NUM7'!$G$2:$I$156,2,FALSE)</f>
        <v>660</v>
      </c>
      <c r="H16" s="88">
        <f t="shared" si="1"/>
        <v>662</v>
      </c>
      <c r="I16" s="88">
        <f t="shared" si="2"/>
        <v>664</v>
      </c>
      <c r="J16" s="93">
        <f>+G16+(Q16+R16+S16+T16+U16+V16)-(AD16+AE16+AF16+AG16+AH16+AI16)</f>
        <v>667</v>
      </c>
      <c r="K16" s="18">
        <f>VLOOKUP($B16,'[3]ACT NUM7'!$G$2:$S$124,2,FALSE)</f>
        <v>13</v>
      </c>
      <c r="L16" s="18">
        <f>VLOOKUP($B16,'[3]ACT NUM7'!$G$2:$S$124,3,FALSE)</f>
        <v>4</v>
      </c>
      <c r="M16" s="18">
        <f>VLOOKUP($B16,'[3]ACT NUM7'!$G$2:$S$124,4,FALSE)</f>
        <v>6</v>
      </c>
      <c r="N16" s="18">
        <f>VLOOKUP($B16,'[3]ACT NUM7'!$G$2:$S$124,5,FALSE)</f>
        <v>8</v>
      </c>
      <c r="O16" s="18">
        <f>VLOOKUP($B16,'[3]ACT NUM7'!$G$2:$S$124,6,FALSE)</f>
        <v>15</v>
      </c>
      <c r="P16" s="18">
        <f>VLOOKUP($B16,'[3]ACT NUM7'!$G$2:$S$124,7,FALSE)</f>
        <v>12</v>
      </c>
      <c r="Q16" s="18">
        <f>VLOOKUP($B16,'[3]ACT NUM7'!$G$2:$S$124,8,FALSE)</f>
        <v>9</v>
      </c>
      <c r="R16" s="18">
        <f>VLOOKUP($B16,'[3]ACT NUM7'!$G$2:$S$124,9,FALSE)</f>
        <v>6</v>
      </c>
      <c r="S16" s="18">
        <f>VLOOKUP($B16,'[3]ACT NUM7'!$G$2:$S$124,10,FALSE)</f>
        <v>6</v>
      </c>
      <c r="T16" s="19">
        <f>VLOOKUP($B16,'[3]ACT NUM7'!$G$2:$S$124,11,FALSE)</f>
        <v>5</v>
      </c>
      <c r="U16" s="18">
        <f>VLOOKUP($B16,'[3]ACT NUM7'!$G$2:$S$124,12,FALSE)</f>
        <v>4</v>
      </c>
      <c r="V16" s="18"/>
      <c r="W16" s="9">
        <f t="shared" si="3"/>
        <v>88</v>
      </c>
      <c r="X16" s="18">
        <f>VLOOKUP($B16,'[3]ACT NUM7'!$AB$2:$AN$100,2,FALSE)</f>
        <v>0</v>
      </c>
      <c r="Y16" s="18">
        <f>VLOOKUP($B16,'[3]ACT NUM7'!$AB$2:$AN$100,3,FALSE)</f>
        <v>10</v>
      </c>
      <c r="Z16" s="18">
        <f>VLOOKUP($B16,'[3]ACT NUM7'!$AB$2:$AN$100,4,FALSE)</f>
        <v>4</v>
      </c>
      <c r="AA16" s="18">
        <f>VLOOKUP($B16,'[3]ACT NUM7'!$AB$2:$AN$100,5,FALSE)</f>
        <v>3</v>
      </c>
      <c r="AB16" s="18">
        <f>VLOOKUP($B16,'[3]ACT NUM7'!$AB$2:$AN$100,6,FALSE)</f>
        <v>4</v>
      </c>
      <c r="AC16" s="18">
        <f>VLOOKUP($B16,'[3]ACT NUM7'!$AB$2:$AN$100,7,FALSE)</f>
        <v>12</v>
      </c>
      <c r="AD16" s="18">
        <f>VLOOKUP($B16,'[3]ACT NUM7'!$AB$2:$AN$100,8,FALSE)</f>
        <v>11</v>
      </c>
      <c r="AE16" s="18">
        <f>VLOOKUP($B16,'[3]ACT NUM7'!$AB$2:$AN$100,9,FALSE)</f>
        <v>2</v>
      </c>
      <c r="AF16" s="18">
        <f>VLOOKUP($B16,'[3]ACT NUM7'!$AB$2:$AN$100,10,FALSE)</f>
        <v>3</v>
      </c>
      <c r="AG16" s="18">
        <f>VLOOKUP($B16,'[3]ACT NUM7'!$AB$2:$AN$100,11,FALSE)</f>
        <v>6</v>
      </c>
      <c r="AH16" s="18">
        <f>VLOOKUP($B16,'[3]ACT NUM7'!$AB$2:$AN$100,12,FALSE)</f>
        <v>1</v>
      </c>
      <c r="AI16" s="18"/>
      <c r="AJ16" s="9">
        <f t="shared" si="4"/>
        <v>56</v>
      </c>
      <c r="AK16" s="9">
        <f t="shared" si="5"/>
        <v>915.25</v>
      </c>
      <c r="AL16" s="9">
        <f>6410*0.1</f>
        <v>641</v>
      </c>
      <c r="AM16" s="9">
        <f>1097*0.25</f>
        <v>274.25</v>
      </c>
      <c r="AN16" s="74"/>
      <c r="AO16" s="74"/>
      <c r="AP16" s="74"/>
      <c r="AQ16" s="74"/>
      <c r="AR16" s="72"/>
    </row>
    <row r="17" spans="1:44" s="67" customFormat="1" ht="15.75" customHeight="1" thickBot="1">
      <c r="A17" s="1" t="s">
        <v>57</v>
      </c>
      <c r="B17" s="64" t="s">
        <v>84</v>
      </c>
      <c r="C17" s="82">
        <f>+D17/'Meta Corte Hosp'!M68</f>
        <v>1.1273776057829215</v>
      </c>
      <c r="D17" s="83">
        <f>+J17/AK17</f>
        <v>0.7327954437588989</v>
      </c>
      <c r="E17" s="9">
        <v>342</v>
      </c>
      <c r="F17" s="16">
        <f t="shared" si="0"/>
        <v>343</v>
      </c>
      <c r="G17" s="9">
        <f>VLOOKUP($B17,'[2]NUM7'!$G$2:$I$156,2,FALSE)</f>
        <v>387</v>
      </c>
      <c r="H17" s="88">
        <f t="shared" si="1"/>
        <v>383</v>
      </c>
      <c r="I17" s="88">
        <f t="shared" si="2"/>
        <v>383</v>
      </c>
      <c r="J17" s="93">
        <f>+G17+(Q17+R17+S17+T17+U17+V17)-(AD17+AE17+AF17+AG17+AH17+AI17)</f>
        <v>386</v>
      </c>
      <c r="K17" s="18">
        <f>VLOOKUP($B17,'[3]ACT NUM7'!$G$2:$S$124,2,FALSE)</f>
        <v>0</v>
      </c>
      <c r="L17" s="18">
        <f>VLOOKUP($B17,'[3]ACT NUM7'!$G$2:$S$124,3,FALSE)</f>
        <v>1</v>
      </c>
      <c r="M17" s="18">
        <f>VLOOKUP($B17,'[3]ACT NUM7'!$G$2:$S$124,4,FALSE)</f>
        <v>4</v>
      </c>
      <c r="N17" s="18">
        <f>VLOOKUP($B17,'[3]ACT NUM7'!$G$2:$S$124,5,FALSE)</f>
        <v>5</v>
      </c>
      <c r="O17" s="18">
        <f>VLOOKUP($B17,'[3]ACT NUM7'!$G$2:$S$124,6,FALSE)</f>
        <v>5</v>
      </c>
      <c r="P17" s="18">
        <f>VLOOKUP($B17,'[3]ACT NUM7'!$G$2:$S$124,7,FALSE)</f>
        <v>4</v>
      </c>
      <c r="Q17" s="18">
        <f>VLOOKUP($B17,'[3]ACT NUM7'!$G$2:$S$124,8,FALSE)</f>
        <v>0</v>
      </c>
      <c r="R17" s="18">
        <f>VLOOKUP($B17,'[3]ACT NUM7'!$G$2:$S$124,9,FALSE)</f>
        <v>2</v>
      </c>
      <c r="S17" s="18">
        <f>VLOOKUP($B17,'[3]ACT NUM7'!$G$2:$S$124,10,FALSE)</f>
        <v>2</v>
      </c>
      <c r="T17" s="19">
        <f>VLOOKUP($B17,'[3]ACT NUM7'!$G$2:$S$124,11,FALSE)</f>
        <v>4</v>
      </c>
      <c r="U17" s="18">
        <f>VLOOKUP($B17,'[3]ACT NUM7'!$G$2:$S$124,12,FALSE)</f>
        <v>4</v>
      </c>
      <c r="V17" s="18"/>
      <c r="W17" s="9">
        <f t="shared" si="3"/>
        <v>31</v>
      </c>
      <c r="X17" s="18">
        <f>VLOOKUP($B17,'[3]ACT NUM7'!$AB$2:$AN$100,2,FALSE)</f>
        <v>2</v>
      </c>
      <c r="Y17" s="18">
        <f>VLOOKUP($B17,'[3]ACT NUM7'!$AB$2:$AN$100,3,FALSE)</f>
        <v>0</v>
      </c>
      <c r="Z17" s="18">
        <f>VLOOKUP($B17,'[3]ACT NUM7'!$AB$2:$AN$100,4,FALSE)</f>
        <v>2</v>
      </c>
      <c r="AA17" s="18">
        <f>VLOOKUP($B17,'[3]ACT NUM7'!$AB$2:$AN$100,5,FALSE)</f>
        <v>0</v>
      </c>
      <c r="AB17" s="18">
        <f>VLOOKUP($B17,'[3]ACT NUM7'!$AB$2:$AN$100,6,FALSE)</f>
        <v>0</v>
      </c>
      <c r="AC17" s="18">
        <f>VLOOKUP($B17,'[3]ACT NUM7'!$AB$2:$AN$100,7,FALSE)</f>
        <v>4</v>
      </c>
      <c r="AD17" s="18">
        <f>VLOOKUP($B17,'[3]ACT NUM7'!$AB$2:$AN$100,8,FALSE)</f>
        <v>3</v>
      </c>
      <c r="AE17" s="18">
        <f>VLOOKUP($B17,'[3]ACT NUM7'!$AB$2:$AN$100,9,FALSE)</f>
        <v>3</v>
      </c>
      <c r="AF17" s="18">
        <f>VLOOKUP($B17,'[3]ACT NUM7'!$AB$2:$AN$100,10,FALSE)</f>
        <v>2</v>
      </c>
      <c r="AG17" s="18">
        <f>VLOOKUP($B17,'[3]ACT NUM7'!$AB$2:$AN$100,11,FALSE)</f>
        <v>4</v>
      </c>
      <c r="AH17" s="18">
        <f>VLOOKUP($B17,'[3]ACT NUM7'!$AB$2:$AN$100,12,FALSE)</f>
        <v>1</v>
      </c>
      <c r="AI17" s="18"/>
      <c r="AJ17" s="9">
        <f t="shared" si="4"/>
        <v>21</v>
      </c>
      <c r="AK17" s="9">
        <f t="shared" si="5"/>
        <v>526.75</v>
      </c>
      <c r="AL17" s="9">
        <f>3060*0.1</f>
        <v>306</v>
      </c>
      <c r="AM17" s="9">
        <f>883*0.25</f>
        <v>220.75</v>
      </c>
      <c r="AN17" s="74"/>
      <c r="AO17" s="74"/>
      <c r="AP17" s="74"/>
      <c r="AQ17" s="74"/>
      <c r="AR17" s="72"/>
    </row>
    <row r="18" spans="1:43" s="66" customFormat="1" ht="13.5" thickBot="1">
      <c r="A18" s="71"/>
      <c r="B18" s="68" t="s">
        <v>85</v>
      </c>
      <c r="C18" s="68"/>
      <c r="D18" s="92"/>
      <c r="E18" s="21">
        <f>SUM(E12:E17)</f>
        <v>3292</v>
      </c>
      <c r="F18" s="21">
        <f>SUM(F12:F17)</f>
        <v>3336</v>
      </c>
      <c r="G18" s="21">
        <f aca="true" t="shared" si="6" ref="G18:AM18">SUM(G12:G17)</f>
        <v>3535</v>
      </c>
      <c r="H18" s="21">
        <f>SUM(H12:H17)</f>
        <v>3563</v>
      </c>
      <c r="I18" s="21">
        <f>SUM(I12:I17)</f>
        <v>3587</v>
      </c>
      <c r="J18" s="21">
        <f>SUM(J12:J17)</f>
        <v>3587</v>
      </c>
      <c r="K18" s="21">
        <f>SUM(K12:K17)</f>
        <v>29</v>
      </c>
      <c r="L18" s="21">
        <f t="shared" si="6"/>
        <v>41</v>
      </c>
      <c r="M18" s="21">
        <f t="shared" si="6"/>
        <v>24</v>
      </c>
      <c r="N18" s="21">
        <f t="shared" si="6"/>
        <v>31</v>
      </c>
      <c r="O18" s="21">
        <f t="shared" si="6"/>
        <v>40</v>
      </c>
      <c r="P18" s="21">
        <f t="shared" si="6"/>
        <v>33</v>
      </c>
      <c r="Q18" s="21">
        <f t="shared" si="6"/>
        <v>40</v>
      </c>
      <c r="R18" s="21">
        <f t="shared" si="6"/>
        <v>54</v>
      </c>
      <c r="S18" s="21">
        <f t="shared" si="6"/>
        <v>38</v>
      </c>
      <c r="T18" s="21">
        <f t="shared" si="6"/>
        <v>23</v>
      </c>
      <c r="U18" s="21">
        <f t="shared" si="6"/>
        <v>29</v>
      </c>
      <c r="V18" s="21">
        <f t="shared" si="6"/>
        <v>0</v>
      </c>
      <c r="W18" s="21">
        <f t="shared" si="6"/>
        <v>382</v>
      </c>
      <c r="X18" s="21">
        <f t="shared" si="6"/>
        <v>12</v>
      </c>
      <c r="Y18" s="21">
        <f t="shared" si="6"/>
        <v>22</v>
      </c>
      <c r="Z18" s="21">
        <f t="shared" si="6"/>
        <v>16</v>
      </c>
      <c r="AA18" s="21">
        <f t="shared" si="6"/>
        <v>7</v>
      </c>
      <c r="AB18" s="21">
        <f t="shared" si="6"/>
        <v>11</v>
      </c>
      <c r="AC18" s="21">
        <f t="shared" si="6"/>
        <v>45</v>
      </c>
      <c r="AD18" s="21">
        <f t="shared" si="6"/>
        <v>34</v>
      </c>
      <c r="AE18" s="21">
        <f t="shared" si="6"/>
        <v>32</v>
      </c>
      <c r="AF18" s="21">
        <f t="shared" si="6"/>
        <v>16</v>
      </c>
      <c r="AG18" s="21">
        <f t="shared" si="6"/>
        <v>21</v>
      </c>
      <c r="AH18" s="21">
        <f t="shared" si="6"/>
        <v>29</v>
      </c>
      <c r="AI18" s="21">
        <f t="shared" si="6"/>
        <v>0</v>
      </c>
      <c r="AJ18" s="21">
        <f t="shared" si="6"/>
        <v>245</v>
      </c>
      <c r="AK18" s="21">
        <f t="shared" si="6"/>
        <v>5838.4</v>
      </c>
      <c r="AL18" s="21">
        <f t="shared" si="6"/>
        <v>3867.9</v>
      </c>
      <c r="AM18" s="21">
        <f t="shared" si="6"/>
        <v>1970.5</v>
      </c>
      <c r="AN18" s="77"/>
      <c r="AO18" s="77"/>
      <c r="AP18" s="77"/>
      <c r="AQ18" s="77"/>
    </row>
    <row r="32" spans="4:5" ht="15">
      <c r="D32" s="20"/>
      <c r="E32"/>
    </row>
    <row r="33" spans="4:5" ht="15">
      <c r="D33" s="20"/>
      <c r="E33"/>
    </row>
    <row r="34" spans="4:5" ht="15">
      <c r="D34" s="20"/>
      <c r="E34"/>
    </row>
    <row r="35" spans="4:5" ht="15">
      <c r="D35" s="20"/>
      <c r="E35"/>
    </row>
    <row r="36" spans="4:5" ht="15">
      <c r="D36" s="20"/>
      <c r="E36"/>
    </row>
    <row r="37" spans="4:5" ht="15">
      <c r="D37" s="20"/>
      <c r="E37"/>
    </row>
    <row r="38" spans="4:5" ht="15">
      <c r="D38" s="20"/>
      <c r="E38"/>
    </row>
  </sheetData>
  <sheetProtection/>
  <mergeCells count="13">
    <mergeCell ref="A1:A10"/>
    <mergeCell ref="B1:B10"/>
    <mergeCell ref="D1:D10"/>
    <mergeCell ref="C1:C11"/>
    <mergeCell ref="E10:J10"/>
    <mergeCell ref="E1:AM1"/>
    <mergeCell ref="E2:AJ9"/>
    <mergeCell ref="AK2:AM9"/>
    <mergeCell ref="AM10:AM11"/>
    <mergeCell ref="K10:W10"/>
    <mergeCell ref="X10:AJ10"/>
    <mergeCell ref="AK10:AK11"/>
    <mergeCell ref="AL10:AL11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R18"/>
  <sheetViews>
    <sheetView zoomScalePageLayoutView="0" workbookViewId="0" topLeftCell="A1">
      <pane xSplit="2" ySplit="11" topLeftCell="J12" activePane="bottomRight" state="frozen"/>
      <selection pane="topLeft" activeCell="C1" sqref="C1:C16384"/>
      <selection pane="topRight" activeCell="C1" sqref="C1:C16384"/>
      <selection pane="bottomLeft" activeCell="C1" sqref="C1:C16384"/>
      <selection pane="bottomRight" activeCell="X12" sqref="X12:AH12"/>
    </sheetView>
  </sheetViews>
  <sheetFormatPr defaultColWidth="11.421875" defaultRowHeight="15"/>
  <cols>
    <col min="1" max="1" width="20.28125" style="0" bestFit="1" customWidth="1"/>
    <col min="2" max="2" width="36.7109375" style="0" bestFit="1" customWidth="1"/>
    <col min="3" max="3" width="14.421875" style="0" customWidth="1"/>
    <col min="4" max="4" width="10.57421875" style="0" bestFit="1" customWidth="1"/>
    <col min="5" max="6" width="9.57421875" style="20" customWidth="1"/>
    <col min="7" max="7" width="10.8515625" style="15" customWidth="1"/>
    <col min="8" max="8" width="9.28125" style="20" customWidth="1"/>
    <col min="9" max="9" width="9.421875" style="20" customWidth="1"/>
    <col min="10" max="10" width="9.00390625" style="20" bestFit="1" customWidth="1"/>
    <col min="11" max="12" width="9.7109375" style="20" bestFit="1" customWidth="1"/>
    <col min="13" max="13" width="6.00390625" style="20" bestFit="1" customWidth="1"/>
    <col min="14" max="15" width="5.57421875" style="20" bestFit="1" customWidth="1"/>
    <col min="16" max="17" width="6.7109375" style="20" bestFit="1" customWidth="1"/>
    <col min="18" max="18" width="6.28125" style="20" customWidth="1"/>
    <col min="19" max="22" width="6.7109375" style="20" bestFit="1" customWidth="1"/>
    <col min="23" max="23" width="8.00390625" style="20" customWidth="1"/>
    <col min="24" max="24" width="9.7109375" style="20" bestFit="1" customWidth="1"/>
    <col min="25" max="25" width="8.421875" style="20" bestFit="1" customWidth="1"/>
    <col min="26" max="26" width="6.00390625" style="20" bestFit="1" customWidth="1"/>
    <col min="27" max="28" width="5.57421875" style="20" bestFit="1" customWidth="1"/>
    <col min="29" max="35" width="6.7109375" style="20" bestFit="1" customWidth="1"/>
    <col min="36" max="36" width="7.28125" style="20" customWidth="1"/>
    <col min="37" max="37" width="12.8515625" style="20" customWidth="1"/>
    <col min="38" max="39" width="16.8515625" style="20" bestFit="1" customWidth="1"/>
  </cols>
  <sheetData>
    <row r="1" spans="1:39" ht="73.5" customHeight="1" thickBot="1" thickTop="1">
      <c r="A1" s="165" t="s">
        <v>0</v>
      </c>
      <c r="B1" s="159" t="s">
        <v>1</v>
      </c>
      <c r="C1" s="159" t="s">
        <v>63</v>
      </c>
      <c r="D1" s="183" t="s">
        <v>60</v>
      </c>
      <c r="E1" s="221" t="s">
        <v>45</v>
      </c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3"/>
    </row>
    <row r="2" spans="1:39" ht="15" customHeight="1" thickTop="1">
      <c r="A2" s="166"/>
      <c r="B2" s="169"/>
      <c r="C2" s="160"/>
      <c r="D2" s="184"/>
      <c r="E2" s="224" t="s">
        <v>3</v>
      </c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25"/>
      <c r="AC2" s="225"/>
      <c r="AD2" s="225"/>
      <c r="AE2" s="225"/>
      <c r="AF2" s="225"/>
      <c r="AG2" s="225"/>
      <c r="AH2" s="225"/>
      <c r="AI2" s="225"/>
      <c r="AJ2" s="226"/>
      <c r="AK2" s="200" t="s">
        <v>4</v>
      </c>
      <c r="AL2" s="200"/>
      <c r="AM2" s="204"/>
    </row>
    <row r="3" spans="1:39" ht="15" customHeight="1">
      <c r="A3" s="166"/>
      <c r="B3" s="169"/>
      <c r="C3" s="160"/>
      <c r="D3" s="184"/>
      <c r="E3" s="209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200"/>
      <c r="AB3" s="200"/>
      <c r="AC3" s="200"/>
      <c r="AD3" s="200"/>
      <c r="AE3" s="200"/>
      <c r="AF3" s="200"/>
      <c r="AG3" s="200"/>
      <c r="AH3" s="200"/>
      <c r="AI3" s="200"/>
      <c r="AJ3" s="227"/>
      <c r="AK3" s="200"/>
      <c r="AL3" s="200"/>
      <c r="AM3" s="204"/>
    </row>
    <row r="4" spans="1:39" ht="15" customHeight="1">
      <c r="A4" s="166"/>
      <c r="B4" s="169"/>
      <c r="C4" s="160"/>
      <c r="D4" s="184"/>
      <c r="E4" s="209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0"/>
      <c r="AD4" s="200"/>
      <c r="AE4" s="200"/>
      <c r="AF4" s="200"/>
      <c r="AG4" s="200"/>
      <c r="AH4" s="200"/>
      <c r="AI4" s="200"/>
      <c r="AJ4" s="227"/>
      <c r="AK4" s="200"/>
      <c r="AL4" s="200"/>
      <c r="AM4" s="204"/>
    </row>
    <row r="5" spans="1:39" ht="15" customHeight="1">
      <c r="A5" s="166"/>
      <c r="B5" s="169"/>
      <c r="C5" s="160"/>
      <c r="D5" s="184"/>
      <c r="E5" s="209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0"/>
      <c r="AA5" s="200"/>
      <c r="AB5" s="200"/>
      <c r="AC5" s="200"/>
      <c r="AD5" s="200"/>
      <c r="AE5" s="200"/>
      <c r="AF5" s="200"/>
      <c r="AG5" s="200"/>
      <c r="AH5" s="200"/>
      <c r="AI5" s="200"/>
      <c r="AJ5" s="227"/>
      <c r="AK5" s="200"/>
      <c r="AL5" s="200"/>
      <c r="AM5" s="204"/>
    </row>
    <row r="6" spans="1:39" ht="15" customHeight="1">
      <c r="A6" s="166"/>
      <c r="B6" s="169"/>
      <c r="C6" s="160"/>
      <c r="D6" s="184"/>
      <c r="E6" s="209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200"/>
      <c r="AI6" s="200"/>
      <c r="AJ6" s="227"/>
      <c r="AK6" s="200"/>
      <c r="AL6" s="200"/>
      <c r="AM6" s="204"/>
    </row>
    <row r="7" spans="1:39" ht="15" customHeight="1">
      <c r="A7" s="166"/>
      <c r="B7" s="169"/>
      <c r="C7" s="160"/>
      <c r="D7" s="184"/>
      <c r="E7" s="209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27"/>
      <c r="AK7" s="200"/>
      <c r="AL7" s="200"/>
      <c r="AM7" s="204"/>
    </row>
    <row r="8" spans="1:39" ht="15" customHeight="1">
      <c r="A8" s="166"/>
      <c r="B8" s="169"/>
      <c r="C8" s="160"/>
      <c r="D8" s="184"/>
      <c r="E8" s="209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200"/>
      <c r="X8" s="200"/>
      <c r="Y8" s="200"/>
      <c r="Z8" s="200"/>
      <c r="AA8" s="200"/>
      <c r="AB8" s="200"/>
      <c r="AC8" s="200"/>
      <c r="AD8" s="200"/>
      <c r="AE8" s="200"/>
      <c r="AF8" s="200"/>
      <c r="AG8" s="200"/>
      <c r="AH8" s="200"/>
      <c r="AI8" s="200"/>
      <c r="AJ8" s="227"/>
      <c r="AK8" s="200"/>
      <c r="AL8" s="200"/>
      <c r="AM8" s="204"/>
    </row>
    <row r="9" spans="1:39" ht="15.75" customHeight="1" thickBot="1">
      <c r="A9" s="166"/>
      <c r="B9" s="169"/>
      <c r="C9" s="160"/>
      <c r="D9" s="184"/>
      <c r="E9" s="210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211"/>
      <c r="W9" s="211"/>
      <c r="X9" s="211"/>
      <c r="Y9" s="211"/>
      <c r="Z9" s="211"/>
      <c r="AA9" s="211"/>
      <c r="AB9" s="211"/>
      <c r="AC9" s="211"/>
      <c r="AD9" s="211"/>
      <c r="AE9" s="211"/>
      <c r="AF9" s="211"/>
      <c r="AG9" s="211"/>
      <c r="AH9" s="211"/>
      <c r="AI9" s="211"/>
      <c r="AJ9" s="228"/>
      <c r="AK9" s="202"/>
      <c r="AL9" s="202"/>
      <c r="AM9" s="205"/>
    </row>
    <row r="10" spans="1:39" ht="57.75" customHeight="1" thickBot="1" thickTop="1">
      <c r="A10" s="167"/>
      <c r="B10" s="161"/>
      <c r="C10" s="160"/>
      <c r="D10" s="185"/>
      <c r="E10" s="214" t="s">
        <v>62</v>
      </c>
      <c r="F10" s="215"/>
      <c r="G10" s="215"/>
      <c r="H10" s="215"/>
      <c r="I10" s="215"/>
      <c r="J10" s="216"/>
      <c r="K10" s="206" t="s">
        <v>46</v>
      </c>
      <c r="L10" s="206"/>
      <c r="M10" s="206"/>
      <c r="N10" s="206"/>
      <c r="O10" s="206"/>
      <c r="P10" s="206"/>
      <c r="Q10" s="206"/>
      <c r="R10" s="206"/>
      <c r="S10" s="206"/>
      <c r="T10" s="206"/>
      <c r="U10" s="206"/>
      <c r="V10" s="206"/>
      <c r="W10" s="208"/>
      <c r="X10" s="207" t="s">
        <v>47</v>
      </c>
      <c r="Y10" s="206"/>
      <c r="Z10" s="206"/>
      <c r="AA10" s="206"/>
      <c r="AB10" s="206"/>
      <c r="AC10" s="206"/>
      <c r="AD10" s="206"/>
      <c r="AE10" s="206"/>
      <c r="AF10" s="206"/>
      <c r="AG10" s="206"/>
      <c r="AH10" s="206"/>
      <c r="AI10" s="206"/>
      <c r="AJ10" s="232"/>
      <c r="AK10" s="229" t="s">
        <v>59</v>
      </c>
      <c r="AL10" s="229" t="s">
        <v>129</v>
      </c>
      <c r="AM10" s="230" t="s">
        <v>130</v>
      </c>
    </row>
    <row r="11" spans="1:39" ht="24" thickBot="1">
      <c r="A11" s="100"/>
      <c r="B11" s="100"/>
      <c r="C11" s="161"/>
      <c r="D11" s="100" t="s">
        <v>61</v>
      </c>
      <c r="E11" s="101" t="s">
        <v>134</v>
      </c>
      <c r="F11" s="102" t="s">
        <v>75</v>
      </c>
      <c r="G11" s="101" t="s">
        <v>20</v>
      </c>
      <c r="H11" s="102" t="s">
        <v>23</v>
      </c>
      <c r="I11" s="102" t="s">
        <v>25</v>
      </c>
      <c r="J11" s="102" t="s">
        <v>24</v>
      </c>
      <c r="K11" s="101" t="s">
        <v>7</v>
      </c>
      <c r="L11" s="101" t="s">
        <v>8</v>
      </c>
      <c r="M11" s="101" t="s">
        <v>9</v>
      </c>
      <c r="N11" s="101" t="s">
        <v>10</v>
      </c>
      <c r="O11" s="101" t="s">
        <v>11</v>
      </c>
      <c r="P11" s="101" t="s">
        <v>12</v>
      </c>
      <c r="Q11" s="101" t="s">
        <v>13</v>
      </c>
      <c r="R11" s="101" t="s">
        <v>14</v>
      </c>
      <c r="S11" s="101" t="s">
        <v>15</v>
      </c>
      <c r="T11" s="101" t="s">
        <v>16</v>
      </c>
      <c r="U11" s="101" t="s">
        <v>17</v>
      </c>
      <c r="V11" s="101" t="s">
        <v>18</v>
      </c>
      <c r="W11" s="101" t="s">
        <v>19</v>
      </c>
      <c r="X11" s="101" t="s">
        <v>7</v>
      </c>
      <c r="Y11" s="101" t="s">
        <v>8</v>
      </c>
      <c r="Z11" s="101" t="s">
        <v>9</v>
      </c>
      <c r="AA11" s="101" t="s">
        <v>10</v>
      </c>
      <c r="AB11" s="101" t="s">
        <v>11</v>
      </c>
      <c r="AC11" s="101" t="s">
        <v>12</v>
      </c>
      <c r="AD11" s="101" t="s">
        <v>13</v>
      </c>
      <c r="AE11" s="101" t="s">
        <v>14</v>
      </c>
      <c r="AF11" s="101" t="s">
        <v>15</v>
      </c>
      <c r="AG11" s="101" t="s">
        <v>16</v>
      </c>
      <c r="AH11" s="101" t="s">
        <v>17</v>
      </c>
      <c r="AI11" s="101" t="s">
        <v>18</v>
      </c>
      <c r="AJ11" s="102" t="s">
        <v>19</v>
      </c>
      <c r="AK11" s="220"/>
      <c r="AL11" s="220"/>
      <c r="AM11" s="231"/>
    </row>
    <row r="12" spans="1:44" s="67" customFormat="1" ht="13.5" thickBot="1">
      <c r="A12" s="1" t="s">
        <v>78</v>
      </c>
      <c r="B12" s="64" t="s">
        <v>79</v>
      </c>
      <c r="C12" s="82">
        <f>+D12/'Meta Corte Hosp'!N63</f>
        <v>1.0596214352867674</v>
      </c>
      <c r="D12" s="83">
        <f>+J12/AK12</f>
        <v>0.784119862112208</v>
      </c>
      <c r="E12" s="9">
        <v>1070</v>
      </c>
      <c r="F12" s="16">
        <f aca="true" t="shared" si="0" ref="F12:F17">+E12+(K12+L12+M12)-(X12+Y12+Z12)</f>
        <v>1073</v>
      </c>
      <c r="G12" s="9">
        <f>VLOOKUP($B12,'[2]NUM8'!$G$2:$I$157,2,FALSE)</f>
        <v>1113</v>
      </c>
      <c r="H12" s="88">
        <f aca="true" t="shared" si="1" ref="H12:H17">+G12+(Q12+R12)-(AD12+AE12)</f>
        <v>1125</v>
      </c>
      <c r="I12" s="88">
        <f aca="true" t="shared" si="2" ref="I12:I17">+G12+(Q12+R12+S12+T12)-(AD12+AE12+AF12+AG12)</f>
        <v>1124</v>
      </c>
      <c r="J12" s="93">
        <f>+G12+(Q12+R12+S12+T12+U12+V12)-(AD12+AE12+AF12+AG12+AH12+AI12)</f>
        <v>1123</v>
      </c>
      <c r="K12" s="18">
        <f>VLOOKUP($B12,'[3]ACT NUM8'!$G$2:$S$141,2,FALSE)</f>
        <v>5</v>
      </c>
      <c r="L12" s="18">
        <f>VLOOKUP($B12,'[3]ACT NUM8'!$G$2:$S$141,3,FALSE)</f>
        <v>6</v>
      </c>
      <c r="M12" s="18">
        <f>VLOOKUP($B12,'[3]ACT NUM8'!$G$2:$S$141,4,FALSE)</f>
        <v>6</v>
      </c>
      <c r="N12" s="18">
        <f>VLOOKUP($B12,'[3]ACT NUM8'!$G$2:$S$141,5,FALSE)</f>
        <v>8</v>
      </c>
      <c r="O12" s="18">
        <f>VLOOKUP($B12,'[3]ACT NUM8'!$G$2:$S$141,6,FALSE)</f>
        <v>11</v>
      </c>
      <c r="P12" s="18">
        <f>VLOOKUP($B12,'[3]ACT NUM8'!$G$2:$S$141,7,FALSE)</f>
        <v>16</v>
      </c>
      <c r="Q12" s="18">
        <f>VLOOKUP($B12,'[3]ACT NUM8'!$G$2:$S$141,8,FALSE)</f>
        <v>13</v>
      </c>
      <c r="R12" s="18">
        <f>VLOOKUP($B12,'[3]ACT NUM8'!$G$2:$S$141,9,FALSE)</f>
        <v>8</v>
      </c>
      <c r="S12" s="18">
        <f>VLOOKUP($B12,'[3]ACT NUM8'!$G$2:$S$141,10,FALSE)</f>
        <v>9</v>
      </c>
      <c r="T12" s="19">
        <f>VLOOKUP($B12,'[3]ACT NUM8'!$G$2:$S$141,11,FALSE)</f>
        <v>5</v>
      </c>
      <c r="U12" s="18">
        <f>VLOOKUP($B12,'[3]ACT NUM8'!$G$2:$S$141,12,FALSE)</f>
        <v>3</v>
      </c>
      <c r="V12" s="18"/>
      <c r="W12" s="9">
        <f aca="true" t="shared" si="3" ref="W12:W17">SUM(K12:V12)</f>
        <v>90</v>
      </c>
      <c r="X12" s="18">
        <f>VLOOKUP($B12,'[3]ACT NUM8'!$AB$2:$AN$123,2,FALSE)</f>
        <v>1</v>
      </c>
      <c r="Y12" s="18">
        <f>VLOOKUP($B12,'[3]ACT NUM8'!$AB$2:$AN$123,3,FALSE)</f>
        <v>7</v>
      </c>
      <c r="Z12" s="18">
        <f>VLOOKUP($B12,'[3]ACT NUM8'!$AB$2:$AN$123,4,FALSE)</f>
        <v>6</v>
      </c>
      <c r="AA12" s="18">
        <f>VLOOKUP($B12,'[3]ACT NUM8'!$AB$2:$AN$123,5,FALSE)</f>
        <v>5</v>
      </c>
      <c r="AB12" s="18">
        <f>VLOOKUP($B12,'[3]ACT NUM8'!$AB$2:$AN$123,6,FALSE)</f>
        <v>8</v>
      </c>
      <c r="AC12" s="18">
        <f>VLOOKUP($B12,'[3]ACT NUM8'!$AB$2:$AN$123,7,FALSE)</f>
        <v>5</v>
      </c>
      <c r="AD12" s="18">
        <f>VLOOKUP($B12,'[3]ACT NUM8'!$AB$2:$AN$123,8,FALSE)</f>
        <v>5</v>
      </c>
      <c r="AE12" s="18">
        <f>VLOOKUP($B12,'[3]ACT NUM8'!$AB$2:$AN$123,9,FALSE)</f>
        <v>4</v>
      </c>
      <c r="AF12" s="18">
        <f>VLOOKUP($B12,'[3]ACT NUM8'!$AB$2:$AN$123,10,FALSE)</f>
        <v>11</v>
      </c>
      <c r="AG12" s="18">
        <f>VLOOKUP($B12,'[3]ACT NUM8'!$AB$2:$AN$123,11,FALSE)</f>
        <v>4</v>
      </c>
      <c r="AH12" s="18">
        <f>VLOOKUP($B12,'[3]ACT NUM8'!$AB$2:$AN$123,12,FALSE)</f>
        <v>4</v>
      </c>
      <c r="AI12" s="18"/>
      <c r="AJ12" s="9">
        <f aca="true" t="shared" si="4" ref="AJ12:AJ17">SUM(X12:AI12)</f>
        <v>60</v>
      </c>
      <c r="AK12" s="9">
        <f aca="true" t="shared" si="5" ref="AK12:AK17">+AL12+AM12</f>
        <v>1432.179</v>
      </c>
      <c r="AL12" s="9">
        <f>4400*0.157</f>
        <v>690.8</v>
      </c>
      <c r="AM12" s="9">
        <f>1153*0.643</f>
        <v>741.379</v>
      </c>
      <c r="AN12" s="72"/>
      <c r="AO12" s="74"/>
      <c r="AP12" s="74"/>
      <c r="AQ12" s="72"/>
      <c r="AR12" s="72"/>
    </row>
    <row r="13" spans="1:44" s="67" customFormat="1" ht="13.5" thickBot="1">
      <c r="A13" s="1" t="s">
        <v>53</v>
      </c>
      <c r="B13" s="64" t="s">
        <v>80</v>
      </c>
      <c r="C13" s="82">
        <f>+D13/'Meta Corte Hosp'!N64</f>
        <v>1.15106531094528</v>
      </c>
      <c r="D13" s="83">
        <f>+J13/AK13</f>
        <v>0.7021498396766207</v>
      </c>
      <c r="E13" s="9">
        <v>1131</v>
      </c>
      <c r="F13" s="16">
        <f t="shared" si="0"/>
        <v>1162</v>
      </c>
      <c r="G13" s="9">
        <f>VLOOKUP($B13,'[2]NUM8'!$G$2:$I$157,2,FALSE)</f>
        <v>1356</v>
      </c>
      <c r="H13" s="88">
        <f t="shared" si="1"/>
        <v>1382</v>
      </c>
      <c r="I13" s="88">
        <f t="shared" si="2"/>
        <v>1403</v>
      </c>
      <c r="J13" s="93">
        <f>+G13+(Q13+R13+S13+T13+U13+V13)-(AD13+AE13+AF13+AG13+AH13+AI13)</f>
        <v>1403</v>
      </c>
      <c r="K13" s="18">
        <f>VLOOKUP($B13,'[3]ACT NUM8'!$G$2:$S$141,2,FALSE)</f>
        <v>9</v>
      </c>
      <c r="L13" s="18">
        <f>VLOOKUP($B13,'[3]ACT NUM8'!$G$2:$S$141,3,FALSE)</f>
        <v>14</v>
      </c>
      <c r="M13" s="18">
        <f>VLOOKUP($B13,'[3]ACT NUM8'!$G$2:$S$141,4,FALSE)</f>
        <v>12</v>
      </c>
      <c r="N13" s="18">
        <f>VLOOKUP($B13,'[3]ACT NUM8'!$G$2:$S$141,5,FALSE)</f>
        <v>15</v>
      </c>
      <c r="O13" s="18">
        <f>VLOOKUP($B13,'[3]ACT NUM8'!$G$2:$S$141,6,FALSE)</f>
        <v>4</v>
      </c>
      <c r="P13" s="18">
        <f>VLOOKUP($B13,'[3]ACT NUM8'!$G$2:$S$141,7,FALSE)</f>
        <v>15</v>
      </c>
      <c r="Q13" s="18">
        <f>VLOOKUP($B13,'[3]ACT NUM8'!$G$2:$S$141,8,FALSE)</f>
        <v>13</v>
      </c>
      <c r="R13" s="18">
        <f>VLOOKUP($B13,'[3]ACT NUM8'!$G$2:$S$141,9,FALSE)</f>
        <v>28</v>
      </c>
      <c r="S13" s="18">
        <f>VLOOKUP($B13,'[3]ACT NUM8'!$G$2:$S$141,10,FALSE)</f>
        <v>16</v>
      </c>
      <c r="T13" s="19">
        <f>VLOOKUP($B13,'[3]ACT NUM8'!$G$2:$S$141,11,FALSE)</f>
        <v>12</v>
      </c>
      <c r="U13" s="18">
        <f>VLOOKUP($B13,'[3]ACT NUM8'!$G$2:$S$141,12,FALSE)</f>
        <v>7</v>
      </c>
      <c r="V13" s="18"/>
      <c r="W13" s="9">
        <f t="shared" si="3"/>
        <v>145</v>
      </c>
      <c r="X13" s="18">
        <f>VLOOKUP($B13,'[3]ACT NUM8'!$AB$2:$AN$123,2,FALSE)</f>
        <v>1</v>
      </c>
      <c r="Y13" s="18">
        <f>VLOOKUP($B13,'[3]ACT NUM8'!$AB$2:$AN$123,3,FALSE)</f>
        <v>3</v>
      </c>
      <c r="Z13" s="18">
        <f>VLOOKUP($B13,'[3]ACT NUM8'!$AB$2:$AN$123,4,FALSE)</f>
        <v>0</v>
      </c>
      <c r="AA13" s="18">
        <f>VLOOKUP($B13,'[3]ACT NUM8'!$AB$2:$AN$123,5,FALSE)</f>
        <v>1</v>
      </c>
      <c r="AB13" s="18">
        <f>VLOOKUP($B13,'[3]ACT NUM8'!$AB$2:$AN$123,6,FALSE)</f>
        <v>1</v>
      </c>
      <c r="AC13" s="18">
        <f>VLOOKUP($B13,'[3]ACT NUM8'!$AB$2:$AN$123,7,FALSE)</f>
        <v>2</v>
      </c>
      <c r="AD13" s="18">
        <f>VLOOKUP($B13,'[3]ACT NUM8'!$AB$2:$AN$123,8,FALSE)</f>
        <v>6</v>
      </c>
      <c r="AE13" s="18">
        <f>VLOOKUP($B13,'[3]ACT NUM8'!$AB$2:$AN$123,9,FALSE)</f>
        <v>9</v>
      </c>
      <c r="AF13" s="18">
        <f>VLOOKUP($B13,'[3]ACT NUM8'!$AB$2:$AN$123,10,FALSE)</f>
        <v>5</v>
      </c>
      <c r="AG13" s="18">
        <f>VLOOKUP($B13,'[3]ACT NUM8'!$AB$2:$AN$123,11,FALSE)</f>
        <v>2</v>
      </c>
      <c r="AH13" s="18">
        <f>VLOOKUP($B13,'[3]ACT NUM8'!$AB$2:$AN$123,12,FALSE)</f>
        <v>7</v>
      </c>
      <c r="AI13" s="18"/>
      <c r="AJ13" s="9">
        <f t="shared" si="4"/>
        <v>37</v>
      </c>
      <c r="AK13" s="9">
        <f t="shared" si="5"/>
        <v>1998.149</v>
      </c>
      <c r="AL13" s="9">
        <f>7366*0.157</f>
        <v>1156.462</v>
      </c>
      <c r="AM13" s="9">
        <f>1309*0.643</f>
        <v>841.687</v>
      </c>
      <c r="AN13" s="72"/>
      <c r="AO13" s="74"/>
      <c r="AP13" s="74"/>
      <c r="AQ13" s="72"/>
      <c r="AR13" s="72"/>
    </row>
    <row r="14" spans="1:44" s="67" customFormat="1" ht="13.5" thickBot="1">
      <c r="A14" s="1" t="s">
        <v>54</v>
      </c>
      <c r="B14" s="64" t="s">
        <v>81</v>
      </c>
      <c r="C14" s="82">
        <f>+D14/'Meta Corte Hosp'!N65</f>
        <v>0.5671772892750837</v>
      </c>
      <c r="D14" s="83">
        <f>+J14/AK14</f>
        <v>0.40269587538530943</v>
      </c>
      <c r="E14" s="9">
        <v>1410</v>
      </c>
      <c r="F14" s="16">
        <f t="shared" si="0"/>
        <v>1412</v>
      </c>
      <c r="G14" s="9">
        <f>VLOOKUP($B14,'[2]NUM8'!$G$2:$I$157,2,FALSE)</f>
        <v>1401</v>
      </c>
      <c r="H14" s="88">
        <f t="shared" si="1"/>
        <v>1403</v>
      </c>
      <c r="I14" s="88">
        <f t="shared" si="2"/>
        <v>1386</v>
      </c>
      <c r="J14" s="93">
        <f>+G14+(Q14+R14+S14+T14+U14+V14)-(AD14+AE14+AF14+AG14+AH14+AI14)</f>
        <v>1381</v>
      </c>
      <c r="K14" s="18">
        <f>VLOOKUP($B14,'[3]ACT NUM8'!$G$2:$S$141,2,FALSE)</f>
        <v>15</v>
      </c>
      <c r="L14" s="18">
        <f>VLOOKUP($B14,'[3]ACT NUM8'!$G$2:$S$141,3,FALSE)</f>
        <v>7</v>
      </c>
      <c r="M14" s="18">
        <f>VLOOKUP($B14,'[3]ACT NUM8'!$G$2:$S$141,4,FALSE)</f>
        <v>8</v>
      </c>
      <c r="N14" s="18">
        <f>VLOOKUP($B14,'[3]ACT NUM8'!$G$2:$S$141,5,FALSE)</f>
        <v>9</v>
      </c>
      <c r="O14" s="18">
        <f>VLOOKUP($B14,'[3]ACT NUM8'!$G$2:$S$141,6,FALSE)</f>
        <v>14</v>
      </c>
      <c r="P14" s="18">
        <f>VLOOKUP($B14,'[3]ACT NUM8'!$G$2:$S$141,7,FALSE)</f>
        <v>12</v>
      </c>
      <c r="Q14" s="18">
        <f>VLOOKUP($B14,'[3]ACT NUM8'!$G$2:$S$141,8,FALSE)</f>
        <v>14</v>
      </c>
      <c r="R14" s="18">
        <f>VLOOKUP($B14,'[3]ACT NUM8'!$G$2:$S$141,9,FALSE)</f>
        <v>23</v>
      </c>
      <c r="S14" s="18">
        <f>VLOOKUP($B14,'[3]ACT NUM8'!$G$2:$S$141,10,FALSE)</f>
        <v>8</v>
      </c>
      <c r="T14" s="19">
        <f>VLOOKUP($B14,'[3]ACT NUM8'!$G$2:$S$141,11,FALSE)</f>
        <v>5</v>
      </c>
      <c r="U14" s="18">
        <f>VLOOKUP($B14,'[3]ACT NUM8'!$G$2:$S$141,12,FALSE)</f>
        <v>11</v>
      </c>
      <c r="V14" s="18"/>
      <c r="W14" s="9">
        <f t="shared" si="3"/>
        <v>126</v>
      </c>
      <c r="X14" s="18">
        <f>VLOOKUP($B14,'[3]ACT NUM8'!$AB$2:$AN$123,2,FALSE)</f>
        <v>7</v>
      </c>
      <c r="Y14" s="18">
        <f>VLOOKUP($B14,'[3]ACT NUM8'!$AB$2:$AN$123,3,FALSE)</f>
        <v>5</v>
      </c>
      <c r="Z14" s="18">
        <f>VLOOKUP($B14,'[3]ACT NUM8'!$AB$2:$AN$123,4,FALSE)</f>
        <v>16</v>
      </c>
      <c r="AA14" s="18">
        <f>VLOOKUP($B14,'[3]ACT NUM8'!$AB$2:$AN$123,5,FALSE)</f>
        <v>6</v>
      </c>
      <c r="AB14" s="18">
        <f>VLOOKUP($B14,'[3]ACT NUM8'!$AB$2:$AN$123,6,FALSE)</f>
        <v>15</v>
      </c>
      <c r="AC14" s="18">
        <f>VLOOKUP($B14,'[3]ACT NUM8'!$AB$2:$AN$123,7,FALSE)</f>
        <v>25</v>
      </c>
      <c r="AD14" s="18">
        <f>VLOOKUP($B14,'[3]ACT NUM8'!$AB$2:$AN$123,8,FALSE)</f>
        <v>21</v>
      </c>
      <c r="AE14" s="18">
        <f>VLOOKUP($B14,'[3]ACT NUM8'!$AB$2:$AN$123,9,FALSE)</f>
        <v>14</v>
      </c>
      <c r="AF14" s="18">
        <f>VLOOKUP($B14,'[3]ACT NUM8'!$AB$2:$AN$123,10,FALSE)</f>
        <v>6</v>
      </c>
      <c r="AG14" s="18">
        <f>VLOOKUP($B14,'[3]ACT NUM8'!$AB$2:$AN$123,11,FALSE)</f>
        <v>24</v>
      </c>
      <c r="AH14" s="18">
        <f>VLOOKUP($B14,'[3]ACT NUM8'!$AB$2:$AN$123,12,FALSE)</f>
        <v>16</v>
      </c>
      <c r="AI14" s="18"/>
      <c r="AJ14" s="9">
        <f t="shared" si="4"/>
        <v>155</v>
      </c>
      <c r="AK14" s="9">
        <f t="shared" si="5"/>
        <v>3429.3869999999997</v>
      </c>
      <c r="AL14" s="9">
        <f>11674*0.157</f>
        <v>1832.818</v>
      </c>
      <c r="AM14" s="9">
        <f>2483*0.643</f>
        <v>1596.569</v>
      </c>
      <c r="AN14" s="72"/>
      <c r="AO14" s="74"/>
      <c r="AP14" s="74"/>
      <c r="AQ14" s="72"/>
      <c r="AR14" s="72"/>
    </row>
    <row r="15" spans="1:44" s="67" customFormat="1" ht="13.5" thickBot="1">
      <c r="A15" s="1" t="s">
        <v>55</v>
      </c>
      <c r="B15" s="64" t="s">
        <v>82</v>
      </c>
      <c r="C15" s="82">
        <f>+D15/'Meta Corte Hosp'!N66</f>
        <v>1.0931616516079445</v>
      </c>
      <c r="D15" s="83">
        <f>+J15/AK15</f>
        <v>0.9401190203828323</v>
      </c>
      <c r="E15" s="9">
        <v>1475</v>
      </c>
      <c r="F15" s="16">
        <f t="shared" si="0"/>
        <v>1457</v>
      </c>
      <c r="G15" s="9">
        <f>VLOOKUP($B15,'[2]NUM8'!$G$2:$I$157,2,FALSE)</f>
        <v>1461</v>
      </c>
      <c r="H15" s="88">
        <f t="shared" si="1"/>
        <v>1455</v>
      </c>
      <c r="I15" s="88">
        <f t="shared" si="2"/>
        <v>1445</v>
      </c>
      <c r="J15" s="93">
        <f>+G15+(Q15+R15+S15+T15+U15+V15)-(AD15+AE15+AF15+AG15+AH15+AI15)</f>
        <v>1430</v>
      </c>
      <c r="K15" s="18">
        <f>VLOOKUP($B15,'[3]ACT NUM8'!$G$2:$S$141,2,FALSE)</f>
        <v>5</v>
      </c>
      <c r="L15" s="18">
        <f>VLOOKUP($B15,'[3]ACT NUM8'!$G$2:$S$141,3,FALSE)</f>
        <v>6</v>
      </c>
      <c r="M15" s="18">
        <f>VLOOKUP($B15,'[3]ACT NUM8'!$G$2:$S$141,4,FALSE)</f>
        <v>3</v>
      </c>
      <c r="N15" s="18">
        <f>VLOOKUP($B15,'[3]ACT NUM8'!$G$2:$S$141,5,FALSE)</f>
        <v>3</v>
      </c>
      <c r="O15" s="18">
        <f>VLOOKUP($B15,'[3]ACT NUM8'!$G$2:$S$141,6,FALSE)</f>
        <v>7</v>
      </c>
      <c r="P15" s="18">
        <f>VLOOKUP($B15,'[3]ACT NUM8'!$G$2:$S$141,7,FALSE)</f>
        <v>2</v>
      </c>
      <c r="Q15" s="18">
        <f>VLOOKUP($B15,'[3]ACT NUM8'!$G$2:$S$141,8,FALSE)</f>
        <v>8</v>
      </c>
      <c r="R15" s="18">
        <f>VLOOKUP($B15,'[3]ACT NUM8'!$G$2:$S$141,9,FALSE)</f>
        <v>11</v>
      </c>
      <c r="S15" s="18">
        <f>VLOOKUP($B15,'[3]ACT NUM8'!$G$2:$S$141,10,FALSE)</f>
        <v>4</v>
      </c>
      <c r="T15" s="19">
        <f>VLOOKUP($B15,'[3]ACT NUM8'!$G$2:$S$141,11,FALSE)</f>
        <v>6</v>
      </c>
      <c r="U15" s="18">
        <f>VLOOKUP($B15,'[3]ACT NUM8'!$G$2:$S$141,12,FALSE)</f>
        <v>4</v>
      </c>
      <c r="V15" s="18"/>
      <c r="W15" s="9">
        <f t="shared" si="3"/>
        <v>59</v>
      </c>
      <c r="X15" s="18">
        <f>VLOOKUP($B15,'[3]ACT NUM8'!$AB$2:$AN$123,2,FALSE)</f>
        <v>6</v>
      </c>
      <c r="Y15" s="18">
        <f>VLOOKUP($B15,'[3]ACT NUM8'!$AB$2:$AN$123,3,FALSE)</f>
        <v>20</v>
      </c>
      <c r="Z15" s="18">
        <f>VLOOKUP($B15,'[3]ACT NUM8'!$AB$2:$AN$123,4,FALSE)</f>
        <v>6</v>
      </c>
      <c r="AA15" s="18">
        <f>VLOOKUP($B15,'[3]ACT NUM8'!$AB$2:$AN$123,5,FALSE)</f>
        <v>6</v>
      </c>
      <c r="AB15" s="18">
        <f>VLOOKUP($B15,'[3]ACT NUM8'!$AB$2:$AN$123,6,FALSE)</f>
        <v>3</v>
      </c>
      <c r="AC15" s="18">
        <f>VLOOKUP($B15,'[3]ACT NUM8'!$AB$2:$AN$123,7,FALSE)</f>
        <v>20</v>
      </c>
      <c r="AD15" s="18">
        <f>VLOOKUP($B15,'[3]ACT NUM8'!$AB$2:$AN$123,8,FALSE)</f>
        <v>7</v>
      </c>
      <c r="AE15" s="18">
        <f>VLOOKUP($B15,'[3]ACT NUM8'!$AB$2:$AN$123,9,FALSE)</f>
        <v>18</v>
      </c>
      <c r="AF15" s="18">
        <f>VLOOKUP($B15,'[3]ACT NUM8'!$AB$2:$AN$123,10,FALSE)</f>
        <v>7</v>
      </c>
      <c r="AG15" s="18">
        <f>VLOOKUP($B15,'[3]ACT NUM8'!$AB$2:$AN$123,11,FALSE)</f>
        <v>13</v>
      </c>
      <c r="AH15" s="18">
        <f>VLOOKUP($B15,'[3]ACT NUM8'!$AB$2:$AN$123,12,FALSE)</f>
        <v>19</v>
      </c>
      <c r="AI15" s="18"/>
      <c r="AJ15" s="9">
        <f t="shared" si="4"/>
        <v>125</v>
      </c>
      <c r="AK15" s="9">
        <f t="shared" si="5"/>
        <v>1521.0839999999998</v>
      </c>
      <c r="AL15" s="9">
        <f>5769*0.157</f>
        <v>905.733</v>
      </c>
      <c r="AM15" s="9">
        <f>957*0.643</f>
        <v>615.351</v>
      </c>
      <c r="AN15" s="72"/>
      <c r="AO15" s="74"/>
      <c r="AP15" s="74"/>
      <c r="AQ15" s="72"/>
      <c r="AR15" s="72"/>
    </row>
    <row r="16" spans="1:44" s="67" customFormat="1" ht="13.5" thickBot="1">
      <c r="A16" s="1" t="s">
        <v>56</v>
      </c>
      <c r="B16" s="64" t="s">
        <v>83</v>
      </c>
      <c r="C16" s="82">
        <f>+D16/'Meta Corte Hosp'!N67</f>
        <v>1.037686192011525</v>
      </c>
      <c r="D16" s="83">
        <f>+J16/AK16</f>
        <v>0.8301489536092201</v>
      </c>
      <c r="E16" s="9">
        <v>1385</v>
      </c>
      <c r="F16" s="16">
        <f t="shared" si="0"/>
        <v>1393</v>
      </c>
      <c r="G16" s="9">
        <f>VLOOKUP($B16,'[2]NUM8'!$G$2:$I$157,2,FALSE)</f>
        <v>1436</v>
      </c>
      <c r="H16" s="88">
        <f t="shared" si="1"/>
        <v>1430</v>
      </c>
      <c r="I16" s="88">
        <f t="shared" si="2"/>
        <v>1418</v>
      </c>
      <c r="J16" s="93">
        <f>+G16+(Q16+R16+S16+T16+U16+V16)-(AD16+AE16+AF16+AG16+AH16+AI16)</f>
        <v>1421</v>
      </c>
      <c r="K16" s="18">
        <f>VLOOKUP($B16,'[3]ACT NUM8'!$G$2:$S$141,2,FALSE)</f>
        <v>16</v>
      </c>
      <c r="L16" s="18">
        <f>VLOOKUP($B16,'[3]ACT NUM8'!$G$2:$S$141,3,FALSE)</f>
        <v>18</v>
      </c>
      <c r="M16" s="18">
        <f>VLOOKUP($B16,'[3]ACT NUM8'!$G$2:$S$141,4,FALSE)</f>
        <v>18</v>
      </c>
      <c r="N16" s="18">
        <f>VLOOKUP($B16,'[3]ACT NUM8'!$G$2:$S$141,5,FALSE)</f>
        <v>16</v>
      </c>
      <c r="O16" s="18">
        <f>VLOOKUP($B16,'[3]ACT NUM8'!$G$2:$S$141,6,FALSE)</f>
        <v>23</v>
      </c>
      <c r="P16" s="18">
        <f>VLOOKUP($B16,'[3]ACT NUM8'!$G$2:$S$141,7,FALSE)</f>
        <v>15</v>
      </c>
      <c r="Q16" s="18">
        <f>VLOOKUP($B16,'[3]ACT NUM8'!$G$2:$S$141,8,FALSE)</f>
        <v>22</v>
      </c>
      <c r="R16" s="18">
        <f>VLOOKUP($B16,'[3]ACT NUM8'!$G$2:$S$141,9,FALSE)</f>
        <v>17</v>
      </c>
      <c r="S16" s="18">
        <f>VLOOKUP($B16,'[3]ACT NUM8'!$G$2:$S$141,10,FALSE)</f>
        <v>13</v>
      </c>
      <c r="T16" s="19">
        <f>VLOOKUP($B16,'[3]ACT NUM8'!$G$2:$S$141,11,FALSE)</f>
        <v>7</v>
      </c>
      <c r="U16" s="18">
        <f>VLOOKUP($B16,'[3]ACT NUM8'!$G$2:$S$141,12,FALSE)</f>
        <v>6</v>
      </c>
      <c r="V16" s="18"/>
      <c r="W16" s="9">
        <f t="shared" si="3"/>
        <v>171</v>
      </c>
      <c r="X16" s="18">
        <f>VLOOKUP($B16,'[3]ACT NUM8'!$AB$2:$AN$123,2,FALSE)</f>
        <v>2</v>
      </c>
      <c r="Y16" s="18">
        <f>VLOOKUP($B16,'[3]ACT NUM8'!$AB$2:$AN$123,3,FALSE)</f>
        <v>39</v>
      </c>
      <c r="Z16" s="18">
        <f>VLOOKUP($B16,'[3]ACT NUM8'!$AB$2:$AN$123,4,FALSE)</f>
        <v>3</v>
      </c>
      <c r="AA16" s="18">
        <f>VLOOKUP($B16,'[3]ACT NUM8'!$AB$2:$AN$123,5,FALSE)</f>
        <v>4</v>
      </c>
      <c r="AB16" s="18">
        <f>VLOOKUP($B16,'[3]ACT NUM8'!$AB$2:$AN$123,6,FALSE)</f>
        <v>8</v>
      </c>
      <c r="AC16" s="18">
        <f>VLOOKUP($B16,'[3]ACT NUM8'!$AB$2:$AN$123,7,FALSE)</f>
        <v>23</v>
      </c>
      <c r="AD16" s="18">
        <f>VLOOKUP($B16,'[3]ACT NUM8'!$AB$2:$AN$123,8,FALSE)</f>
        <v>33</v>
      </c>
      <c r="AE16" s="18">
        <f>VLOOKUP($B16,'[3]ACT NUM8'!$AB$2:$AN$123,9,FALSE)</f>
        <v>12</v>
      </c>
      <c r="AF16" s="18">
        <f>VLOOKUP($B16,'[3]ACT NUM8'!$AB$2:$AN$123,10,FALSE)</f>
        <v>17</v>
      </c>
      <c r="AG16" s="18">
        <f>VLOOKUP($B16,'[3]ACT NUM8'!$AB$2:$AN$123,11,FALSE)</f>
        <v>15</v>
      </c>
      <c r="AH16" s="18">
        <f>VLOOKUP($B16,'[3]ACT NUM8'!$AB$2:$AN$123,12,FALSE)</f>
        <v>3</v>
      </c>
      <c r="AI16" s="18"/>
      <c r="AJ16" s="9">
        <f t="shared" si="4"/>
        <v>159</v>
      </c>
      <c r="AK16" s="9">
        <f t="shared" si="5"/>
        <v>1711.741</v>
      </c>
      <c r="AL16" s="9">
        <f>6410*0.157</f>
        <v>1006.37</v>
      </c>
      <c r="AM16" s="9">
        <f>1097*0.643</f>
        <v>705.371</v>
      </c>
      <c r="AN16" s="72"/>
      <c r="AO16" s="74"/>
      <c r="AP16" s="74"/>
      <c r="AQ16" s="72"/>
      <c r="AR16" s="72"/>
    </row>
    <row r="17" spans="1:44" s="67" customFormat="1" ht="15.75" customHeight="1" thickBot="1">
      <c r="A17" s="1" t="s">
        <v>57</v>
      </c>
      <c r="B17" s="64" t="s">
        <v>84</v>
      </c>
      <c r="C17" s="82">
        <f>+D17/'Meta Corte Hosp'!N68</f>
        <v>1.1191463782551838</v>
      </c>
      <c r="D17" s="83">
        <f>+J17/AK17</f>
        <v>0.8729341750390435</v>
      </c>
      <c r="E17" s="9">
        <v>823</v>
      </c>
      <c r="F17" s="16">
        <f t="shared" si="0"/>
        <v>842</v>
      </c>
      <c r="G17" s="9">
        <f>VLOOKUP($B17,'[2]NUM8'!$G$2:$I$157,2,FALSE)</f>
        <v>904</v>
      </c>
      <c r="H17" s="88">
        <f t="shared" si="1"/>
        <v>916</v>
      </c>
      <c r="I17" s="88">
        <f t="shared" si="2"/>
        <v>913</v>
      </c>
      <c r="J17" s="93">
        <f>+G17+(Q17+R17+S17+T17+U17+V17)-(AD17+AE17+AF17+AG17+AH17+AI17)</f>
        <v>915</v>
      </c>
      <c r="K17" s="18">
        <f>VLOOKUP($B17,'[3]ACT NUM8'!$G$2:$S$141,2,FALSE)</f>
        <v>5</v>
      </c>
      <c r="L17" s="18">
        <f>VLOOKUP($B17,'[3]ACT NUM8'!$G$2:$S$141,3,FALSE)</f>
        <v>10</v>
      </c>
      <c r="M17" s="18">
        <f>VLOOKUP($B17,'[3]ACT NUM8'!$G$2:$S$141,4,FALSE)</f>
        <v>7</v>
      </c>
      <c r="N17" s="18">
        <f>VLOOKUP($B17,'[3]ACT NUM8'!$G$2:$S$141,5,FALSE)</f>
        <v>13</v>
      </c>
      <c r="O17" s="18">
        <f>VLOOKUP($B17,'[3]ACT NUM8'!$G$2:$S$141,6,FALSE)</f>
        <v>4</v>
      </c>
      <c r="P17" s="18">
        <f>VLOOKUP($B17,'[3]ACT NUM8'!$G$2:$S$141,7,FALSE)</f>
        <v>13</v>
      </c>
      <c r="Q17" s="18">
        <f>VLOOKUP($B17,'[3]ACT NUM8'!$G$2:$S$141,8,FALSE)</f>
        <v>9</v>
      </c>
      <c r="R17" s="18">
        <f>VLOOKUP($B17,'[3]ACT NUM8'!$G$2:$S$141,9,FALSE)</f>
        <v>11</v>
      </c>
      <c r="S17" s="18">
        <f>VLOOKUP($B17,'[3]ACT NUM8'!$G$2:$S$141,10,FALSE)</f>
        <v>7</v>
      </c>
      <c r="T17" s="19">
        <f>VLOOKUP($B17,'[3]ACT NUM8'!$G$2:$S$141,11,FALSE)</f>
        <v>3</v>
      </c>
      <c r="U17" s="18">
        <f>VLOOKUP($B17,'[3]ACT NUM8'!$G$2:$S$141,12,FALSE)</f>
        <v>5</v>
      </c>
      <c r="V17" s="18"/>
      <c r="W17" s="9">
        <f t="shared" si="3"/>
        <v>87</v>
      </c>
      <c r="X17" s="18">
        <f>VLOOKUP($B17,'[3]ACT NUM8'!$AB$2:$AN$123,2,FALSE)</f>
        <v>2</v>
      </c>
      <c r="Y17" s="18">
        <f>VLOOKUP($B17,'[3]ACT NUM8'!$AB$2:$AN$123,3,FALSE)</f>
        <v>1</v>
      </c>
      <c r="Z17" s="18">
        <f>VLOOKUP($B17,'[3]ACT NUM8'!$AB$2:$AN$123,4,FALSE)</f>
        <v>0</v>
      </c>
      <c r="AA17" s="18">
        <f>VLOOKUP($B17,'[3]ACT NUM8'!$AB$2:$AN$123,5,FALSE)</f>
        <v>2</v>
      </c>
      <c r="AB17" s="18">
        <f>VLOOKUP($B17,'[3]ACT NUM8'!$AB$2:$AN$123,6,FALSE)</f>
        <v>2</v>
      </c>
      <c r="AC17" s="18">
        <f>VLOOKUP($B17,'[3]ACT NUM8'!$AB$2:$AN$123,7,FALSE)</f>
        <v>5</v>
      </c>
      <c r="AD17" s="18">
        <f>VLOOKUP($B17,'[3]ACT NUM8'!$AB$2:$AN$123,8,FALSE)</f>
        <v>6</v>
      </c>
      <c r="AE17" s="18">
        <f>VLOOKUP($B17,'[3]ACT NUM8'!$AB$2:$AN$123,9,FALSE)</f>
        <v>2</v>
      </c>
      <c r="AF17" s="18">
        <f>VLOOKUP($B17,'[3]ACT NUM8'!$AB$2:$AN$123,10,FALSE)</f>
        <v>5</v>
      </c>
      <c r="AG17" s="18">
        <f>VLOOKUP($B17,'[3]ACT NUM8'!$AB$2:$AN$123,11,FALSE)</f>
        <v>8</v>
      </c>
      <c r="AH17" s="18">
        <f>VLOOKUP($B17,'[3]ACT NUM8'!$AB$2:$AN$123,12,FALSE)</f>
        <v>3</v>
      </c>
      <c r="AI17" s="18"/>
      <c r="AJ17" s="9">
        <f t="shared" si="4"/>
        <v>36</v>
      </c>
      <c r="AK17" s="9">
        <f t="shared" si="5"/>
        <v>1048.189</v>
      </c>
      <c r="AL17" s="9">
        <f>3060*0.157</f>
        <v>480.42</v>
      </c>
      <c r="AM17" s="9">
        <f>883*0.643</f>
        <v>567.769</v>
      </c>
      <c r="AN17" s="72"/>
      <c r="AO17" s="74"/>
      <c r="AP17" s="74"/>
      <c r="AQ17" s="72"/>
      <c r="AR17" s="72"/>
    </row>
    <row r="18" spans="1:39" s="66" customFormat="1" ht="13.5" thickBot="1">
      <c r="A18" s="71"/>
      <c r="B18" s="68" t="s">
        <v>85</v>
      </c>
      <c r="C18" s="68"/>
      <c r="D18" s="92"/>
      <c r="E18" s="21">
        <f>SUM(E12:E17)</f>
        <v>7294</v>
      </c>
      <c r="F18" s="21">
        <f>SUM(F12:F17)</f>
        <v>7339</v>
      </c>
      <c r="G18" s="21">
        <f aca="true" t="shared" si="6" ref="G18:AM18">SUM(G12:G17)</f>
        <v>7671</v>
      </c>
      <c r="H18" s="21">
        <f>SUM(H12:H17)</f>
        <v>7711</v>
      </c>
      <c r="I18" s="21">
        <f t="shared" si="6"/>
        <v>7689</v>
      </c>
      <c r="J18" s="21">
        <f t="shared" si="6"/>
        <v>7673</v>
      </c>
      <c r="K18" s="21">
        <f t="shared" si="6"/>
        <v>55</v>
      </c>
      <c r="L18" s="21">
        <f t="shared" si="6"/>
        <v>61</v>
      </c>
      <c r="M18" s="21">
        <f t="shared" si="6"/>
        <v>54</v>
      </c>
      <c r="N18" s="21">
        <f t="shared" si="6"/>
        <v>64</v>
      </c>
      <c r="O18" s="21">
        <f t="shared" si="6"/>
        <v>63</v>
      </c>
      <c r="P18" s="21">
        <f t="shared" si="6"/>
        <v>73</v>
      </c>
      <c r="Q18" s="21">
        <f t="shared" si="6"/>
        <v>79</v>
      </c>
      <c r="R18" s="21">
        <f t="shared" si="6"/>
        <v>98</v>
      </c>
      <c r="S18" s="21">
        <f t="shared" si="6"/>
        <v>57</v>
      </c>
      <c r="T18" s="21">
        <f t="shared" si="6"/>
        <v>38</v>
      </c>
      <c r="U18" s="21">
        <f t="shared" si="6"/>
        <v>36</v>
      </c>
      <c r="V18" s="21">
        <f t="shared" si="6"/>
        <v>0</v>
      </c>
      <c r="W18" s="21">
        <f t="shared" si="6"/>
        <v>678</v>
      </c>
      <c r="X18" s="21">
        <f t="shared" si="6"/>
        <v>19</v>
      </c>
      <c r="Y18" s="21">
        <f t="shared" si="6"/>
        <v>75</v>
      </c>
      <c r="Z18" s="21">
        <f t="shared" si="6"/>
        <v>31</v>
      </c>
      <c r="AA18" s="21">
        <f t="shared" si="6"/>
        <v>24</v>
      </c>
      <c r="AB18" s="21">
        <f t="shared" si="6"/>
        <v>37</v>
      </c>
      <c r="AC18" s="21">
        <f t="shared" si="6"/>
        <v>80</v>
      </c>
      <c r="AD18" s="21">
        <f t="shared" si="6"/>
        <v>78</v>
      </c>
      <c r="AE18" s="21">
        <f t="shared" si="6"/>
        <v>59</v>
      </c>
      <c r="AF18" s="21">
        <f t="shared" si="6"/>
        <v>51</v>
      </c>
      <c r="AG18" s="21">
        <f t="shared" si="6"/>
        <v>66</v>
      </c>
      <c r="AH18" s="21">
        <f t="shared" si="6"/>
        <v>52</v>
      </c>
      <c r="AI18" s="21">
        <f t="shared" si="6"/>
        <v>0</v>
      </c>
      <c r="AJ18" s="21">
        <f t="shared" si="6"/>
        <v>572</v>
      </c>
      <c r="AK18" s="21">
        <f t="shared" si="6"/>
        <v>11140.729</v>
      </c>
      <c r="AL18" s="21">
        <f t="shared" si="6"/>
        <v>6072.603</v>
      </c>
      <c r="AM18" s="21">
        <f t="shared" si="6"/>
        <v>5068.126</v>
      </c>
    </row>
  </sheetData>
  <sheetProtection/>
  <mergeCells count="13">
    <mergeCell ref="K10:W10"/>
    <mergeCell ref="X10:AJ10"/>
    <mergeCell ref="AL10:AL11"/>
    <mergeCell ref="AK10:AK11"/>
    <mergeCell ref="E2:AJ9"/>
    <mergeCell ref="AM10:AM11"/>
    <mergeCell ref="A1:A10"/>
    <mergeCell ref="B1:B10"/>
    <mergeCell ref="C1:C11"/>
    <mergeCell ref="D1:D10"/>
    <mergeCell ref="AK2:AM9"/>
    <mergeCell ref="E1:AM1"/>
    <mergeCell ref="E10:J10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michelle keller</cp:lastModifiedBy>
  <dcterms:created xsi:type="dcterms:W3CDTF">2014-07-18T16:45:26Z</dcterms:created>
  <dcterms:modified xsi:type="dcterms:W3CDTF">2017-01-16T17:31:40Z</dcterms:modified>
  <cp:category/>
  <cp:version/>
  <cp:contentType/>
  <cp:contentStatus/>
</cp:coreProperties>
</file>